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725" windowWidth="14805" windowHeight="6390"/>
  </bookViews>
  <sheets>
    <sheet name="Отчет на 01.04.2022" sheetId="5" r:id="rId1"/>
  </sheets>
  <definedNames>
    <definedName name="_xlnm.Print_Titles" localSheetId="0">'Отчет на 01.04.2022'!$6:$9</definedName>
    <definedName name="_xlnm.Print_Area" localSheetId="0">'Отчет на 01.04.2022'!$A$1:$P$222</definedName>
  </definedNames>
  <calcPr calcId="145621"/>
</workbook>
</file>

<file path=xl/calcChain.xml><?xml version="1.0" encoding="utf-8"?>
<calcChain xmlns="http://schemas.openxmlformats.org/spreadsheetml/2006/main">
  <c r="J189" i="5" l="1"/>
  <c r="M153" i="5"/>
  <c r="K206" i="5" l="1"/>
  <c r="L206" i="5"/>
  <c r="M206" i="5"/>
  <c r="J205" i="5"/>
  <c r="J206" i="5" s="1"/>
  <c r="H221" i="5" l="1"/>
  <c r="F206" i="5" l="1"/>
  <c r="G206" i="5"/>
  <c r="H206" i="5"/>
  <c r="I201" i="5"/>
  <c r="K201" i="5"/>
  <c r="L201" i="5"/>
  <c r="M201" i="5"/>
  <c r="N201" i="5"/>
  <c r="F201" i="5"/>
  <c r="G201" i="5"/>
  <c r="H201" i="5"/>
  <c r="E196" i="5"/>
  <c r="J196" i="5"/>
  <c r="O196" i="5" l="1"/>
  <c r="I131" i="5"/>
  <c r="K131" i="5"/>
  <c r="L131" i="5"/>
  <c r="M131" i="5"/>
  <c r="N131" i="5"/>
  <c r="F131" i="5"/>
  <c r="G131" i="5"/>
  <c r="H131" i="5"/>
  <c r="J162" i="5" l="1"/>
  <c r="E162" i="5"/>
  <c r="J161" i="5"/>
  <c r="E161" i="5"/>
  <c r="J155" i="5"/>
  <c r="E155" i="5"/>
  <c r="J144" i="5"/>
  <c r="E144" i="5"/>
  <c r="J143" i="5"/>
  <c r="E143" i="5"/>
  <c r="J142" i="5"/>
  <c r="E142" i="5"/>
  <c r="J141" i="5"/>
  <c r="E141" i="5"/>
  <c r="J140" i="5"/>
  <c r="E140" i="5"/>
  <c r="J138" i="5"/>
  <c r="E138" i="5"/>
  <c r="O162" i="5" l="1"/>
  <c r="O161" i="5"/>
  <c r="O142" i="5"/>
  <c r="O143" i="5"/>
  <c r="O144" i="5"/>
  <c r="O141" i="5"/>
  <c r="O140" i="5"/>
  <c r="O138" i="5"/>
  <c r="J136" i="5"/>
  <c r="E136" i="5"/>
  <c r="J108" i="5"/>
  <c r="J106" i="5"/>
  <c r="J107" i="5"/>
  <c r="E108" i="5"/>
  <c r="E106" i="5"/>
  <c r="E107" i="5"/>
  <c r="J103" i="5"/>
  <c r="E103" i="5"/>
  <c r="O136" i="5" l="1"/>
  <c r="E57" i="5"/>
  <c r="E58" i="5" s="1"/>
  <c r="F58" i="5"/>
  <c r="G58" i="5"/>
  <c r="H58" i="5"/>
  <c r="I58" i="5"/>
  <c r="K58" i="5"/>
  <c r="L58" i="5"/>
  <c r="M58" i="5"/>
  <c r="N58" i="5"/>
  <c r="O58" i="5"/>
  <c r="J57" i="5"/>
  <c r="J58" i="5" s="1"/>
  <c r="E121" i="5" l="1"/>
  <c r="H130" i="5"/>
  <c r="E104" i="5"/>
  <c r="J70" i="5" l="1"/>
  <c r="E70" i="5"/>
  <c r="J134" i="5" l="1"/>
  <c r="J83" i="5" l="1"/>
  <c r="I206" i="5" l="1"/>
  <c r="N206" i="5"/>
  <c r="E205" i="5"/>
  <c r="E188" i="5"/>
  <c r="E189" i="5"/>
  <c r="O189" i="5" s="1"/>
  <c r="E133" i="5"/>
  <c r="E134" i="5"/>
  <c r="E181" i="5"/>
  <c r="E182" i="5"/>
  <c r="E183" i="5"/>
  <c r="E184" i="5"/>
  <c r="E185" i="5"/>
  <c r="E186" i="5"/>
  <c r="E187" i="5"/>
  <c r="E172" i="5"/>
  <c r="E173" i="5"/>
  <c r="E174" i="5"/>
  <c r="E175" i="5"/>
  <c r="E176" i="5"/>
  <c r="E177" i="5"/>
  <c r="E178" i="5"/>
  <c r="E179" i="5"/>
  <c r="E180" i="5"/>
  <c r="E153" i="5"/>
  <c r="E154" i="5"/>
  <c r="E157" i="5"/>
  <c r="E158" i="5"/>
  <c r="E160" i="5"/>
  <c r="E163" i="5"/>
  <c r="E165" i="5"/>
  <c r="E166" i="5"/>
  <c r="E167" i="5"/>
  <c r="E168" i="5"/>
  <c r="E169" i="5"/>
  <c r="E170" i="5"/>
  <c r="E171" i="5"/>
  <c r="E147" i="5"/>
  <c r="E148" i="5"/>
  <c r="E149" i="5"/>
  <c r="E150" i="5"/>
  <c r="E151" i="5"/>
  <c r="J185" i="5"/>
  <c r="J180" i="5"/>
  <c r="J176" i="5"/>
  <c r="J154" i="5"/>
  <c r="E40" i="5"/>
  <c r="J40" i="5"/>
  <c r="O40" i="5" l="1"/>
  <c r="J41" i="5"/>
  <c r="J104" i="5" l="1"/>
  <c r="J73" i="5"/>
  <c r="E211" i="5" l="1"/>
  <c r="E41" i="5"/>
  <c r="O41" i="5" l="1"/>
  <c r="J71" i="5" l="1"/>
  <c r="J198" i="5" l="1"/>
  <c r="J199" i="5"/>
  <c r="J200" i="5"/>
  <c r="J203" i="5"/>
  <c r="J127" i="5"/>
  <c r="J105" i="5"/>
  <c r="J109" i="5"/>
  <c r="J209" i="5"/>
  <c r="E209" i="5"/>
  <c r="J177" i="5"/>
  <c r="E127" i="5"/>
  <c r="J126" i="5"/>
  <c r="E126" i="5"/>
  <c r="E105" i="5"/>
  <c r="E109" i="5"/>
  <c r="J92" i="5"/>
  <c r="E92" i="5"/>
  <c r="E91" i="5"/>
  <c r="F93" i="5"/>
  <c r="G93" i="5"/>
  <c r="H93" i="5"/>
  <c r="I93" i="5"/>
  <c r="K93" i="5"/>
  <c r="L93" i="5"/>
  <c r="M93" i="5"/>
  <c r="N93" i="5"/>
  <c r="E73" i="5"/>
  <c r="J54" i="5"/>
  <c r="J42" i="5"/>
  <c r="E42" i="5"/>
  <c r="J201" i="5" l="1"/>
  <c r="O166" i="5"/>
  <c r="O209" i="5"/>
  <c r="O92" i="5"/>
  <c r="O177" i="5"/>
  <c r="O126" i="5"/>
  <c r="N221" i="5"/>
  <c r="M221" i="5"/>
  <c r="L221" i="5"/>
  <c r="K221" i="5"/>
  <c r="I221" i="5"/>
  <c r="G221" i="5"/>
  <c r="F221" i="5"/>
  <c r="J220" i="5"/>
  <c r="E220" i="5"/>
  <c r="J219" i="5"/>
  <c r="E219" i="5"/>
  <c r="J218" i="5"/>
  <c r="E218" i="5"/>
  <c r="E221" i="5" s="1"/>
  <c r="N216" i="5"/>
  <c r="M216" i="5"/>
  <c r="L216" i="5"/>
  <c r="K216" i="5"/>
  <c r="I216" i="5"/>
  <c r="H216" i="5"/>
  <c r="G216" i="5"/>
  <c r="F216" i="5"/>
  <c r="J215" i="5"/>
  <c r="E215" i="5"/>
  <c r="J214" i="5"/>
  <c r="E214" i="5"/>
  <c r="N212" i="5"/>
  <c r="M212" i="5"/>
  <c r="M190" i="5" s="1"/>
  <c r="L212" i="5"/>
  <c r="L190" i="5" s="1"/>
  <c r="K212" i="5"/>
  <c r="I212" i="5"/>
  <c r="H212" i="5"/>
  <c r="H190" i="5" s="1"/>
  <c r="G212" i="5"/>
  <c r="G190" i="5" s="1"/>
  <c r="F212" i="5"/>
  <c r="F190" i="5" s="1"/>
  <c r="J211" i="5"/>
  <c r="J210" i="5"/>
  <c r="E210" i="5"/>
  <c r="J208" i="5"/>
  <c r="E208" i="5"/>
  <c r="J194" i="5"/>
  <c r="E194" i="5"/>
  <c r="J192" i="5"/>
  <c r="E192" i="5"/>
  <c r="J204" i="5"/>
  <c r="E204" i="5"/>
  <c r="E203" i="5"/>
  <c r="E200" i="5"/>
  <c r="E199" i="5"/>
  <c r="E198" i="5"/>
  <c r="J133" i="5"/>
  <c r="J188" i="5"/>
  <c r="J187" i="5"/>
  <c r="J186" i="5"/>
  <c r="J184" i="5"/>
  <c r="J183" i="5"/>
  <c r="J182" i="5"/>
  <c r="J181" i="5"/>
  <c r="J179" i="5"/>
  <c r="J178" i="5"/>
  <c r="J175" i="5"/>
  <c r="J174" i="5"/>
  <c r="J173" i="5"/>
  <c r="J172" i="5"/>
  <c r="J171" i="5"/>
  <c r="J170" i="5"/>
  <c r="J169" i="5"/>
  <c r="J168" i="5"/>
  <c r="J167" i="5"/>
  <c r="J165" i="5"/>
  <c r="J163" i="5"/>
  <c r="J160" i="5"/>
  <c r="J158" i="5"/>
  <c r="J157" i="5"/>
  <c r="J153" i="5"/>
  <c r="J151" i="5"/>
  <c r="J150" i="5"/>
  <c r="J149" i="5"/>
  <c r="J148" i="5"/>
  <c r="J147" i="5"/>
  <c r="J146" i="5"/>
  <c r="E146" i="5"/>
  <c r="N130" i="5"/>
  <c r="M130" i="5"/>
  <c r="L130" i="5"/>
  <c r="K130" i="5"/>
  <c r="I130" i="5"/>
  <c r="G130" i="5"/>
  <c r="F130" i="5"/>
  <c r="J129" i="5"/>
  <c r="E129" i="5"/>
  <c r="J128" i="5"/>
  <c r="E128" i="5"/>
  <c r="J125" i="5"/>
  <c r="E125" i="5"/>
  <c r="J124" i="5"/>
  <c r="E124" i="5"/>
  <c r="J123" i="5"/>
  <c r="E123" i="5"/>
  <c r="J122" i="5"/>
  <c r="E122" i="5"/>
  <c r="J121" i="5"/>
  <c r="J120" i="5"/>
  <c r="E120" i="5"/>
  <c r="J119" i="5"/>
  <c r="E119" i="5"/>
  <c r="N117" i="5"/>
  <c r="M117" i="5"/>
  <c r="L117" i="5"/>
  <c r="K117" i="5"/>
  <c r="I117" i="5"/>
  <c r="H117" i="5"/>
  <c r="G117" i="5"/>
  <c r="F117" i="5"/>
  <c r="J116" i="5"/>
  <c r="E116" i="5"/>
  <c r="J115" i="5"/>
  <c r="E115" i="5"/>
  <c r="N113" i="5"/>
  <c r="M113" i="5"/>
  <c r="L113" i="5"/>
  <c r="K113" i="5"/>
  <c r="I113" i="5"/>
  <c r="H113" i="5"/>
  <c r="G113" i="5"/>
  <c r="F113" i="5"/>
  <c r="J112" i="5"/>
  <c r="E112" i="5"/>
  <c r="J111" i="5"/>
  <c r="E111" i="5"/>
  <c r="J110" i="5"/>
  <c r="E110" i="5"/>
  <c r="J102" i="5"/>
  <c r="E102" i="5"/>
  <c r="N99" i="5"/>
  <c r="M99" i="5"/>
  <c r="L99" i="5"/>
  <c r="K99" i="5"/>
  <c r="J99" i="5"/>
  <c r="I99" i="5"/>
  <c r="H99" i="5"/>
  <c r="G99" i="5"/>
  <c r="F99" i="5"/>
  <c r="E98" i="5"/>
  <c r="N96" i="5"/>
  <c r="M96" i="5"/>
  <c r="L96" i="5"/>
  <c r="K96" i="5"/>
  <c r="J96" i="5"/>
  <c r="I96" i="5"/>
  <c r="H96" i="5"/>
  <c r="G96" i="5"/>
  <c r="F96" i="5"/>
  <c r="E95" i="5"/>
  <c r="J91" i="5"/>
  <c r="J90" i="5"/>
  <c r="E90" i="5"/>
  <c r="J89" i="5"/>
  <c r="E89" i="5"/>
  <c r="N87" i="5"/>
  <c r="M87" i="5"/>
  <c r="L87" i="5"/>
  <c r="K87" i="5"/>
  <c r="I87" i="5"/>
  <c r="H87" i="5"/>
  <c r="G87" i="5"/>
  <c r="F87" i="5"/>
  <c r="J86" i="5"/>
  <c r="E86" i="5"/>
  <c r="N84" i="5"/>
  <c r="M84" i="5"/>
  <c r="L84" i="5"/>
  <c r="K84" i="5"/>
  <c r="I84" i="5"/>
  <c r="H84" i="5"/>
  <c r="G84" i="5"/>
  <c r="E83" i="5"/>
  <c r="J82" i="5"/>
  <c r="E82" i="5"/>
  <c r="N80" i="5"/>
  <c r="M80" i="5"/>
  <c r="L80" i="5"/>
  <c r="K80" i="5"/>
  <c r="I80" i="5"/>
  <c r="H80" i="5"/>
  <c r="G80" i="5"/>
  <c r="F80" i="5"/>
  <c r="J79" i="5"/>
  <c r="E79" i="5"/>
  <c r="J78" i="5"/>
  <c r="E78" i="5"/>
  <c r="J75" i="5"/>
  <c r="E75" i="5"/>
  <c r="J74" i="5"/>
  <c r="E74" i="5"/>
  <c r="J72" i="5"/>
  <c r="E72" i="5"/>
  <c r="E71" i="5"/>
  <c r="J69" i="5"/>
  <c r="E69" i="5"/>
  <c r="J68" i="5"/>
  <c r="E68" i="5"/>
  <c r="N67" i="5"/>
  <c r="M67" i="5"/>
  <c r="L67" i="5"/>
  <c r="K67" i="5"/>
  <c r="I67" i="5"/>
  <c r="H67" i="5"/>
  <c r="G67" i="5"/>
  <c r="F67" i="5"/>
  <c r="N66" i="5"/>
  <c r="M66" i="5"/>
  <c r="L66" i="5"/>
  <c r="K66" i="5"/>
  <c r="I66" i="5"/>
  <c r="G66" i="5"/>
  <c r="F66" i="5"/>
  <c r="D66" i="5"/>
  <c r="J65" i="5"/>
  <c r="E65" i="5"/>
  <c r="J64" i="5"/>
  <c r="E64" i="5"/>
  <c r="N62" i="5"/>
  <c r="M62" i="5"/>
  <c r="L62" i="5"/>
  <c r="K62" i="5"/>
  <c r="I62" i="5"/>
  <c r="H62" i="5"/>
  <c r="G62" i="5"/>
  <c r="F62" i="5"/>
  <c r="D62" i="5"/>
  <c r="J61" i="5"/>
  <c r="E61" i="5"/>
  <c r="N55" i="5"/>
  <c r="M55" i="5"/>
  <c r="L55" i="5"/>
  <c r="K55" i="5"/>
  <c r="I55" i="5"/>
  <c r="H55" i="5"/>
  <c r="G55" i="5"/>
  <c r="F55" i="5"/>
  <c r="D55" i="5"/>
  <c r="E54" i="5"/>
  <c r="J53" i="5"/>
  <c r="E53" i="5"/>
  <c r="J52" i="5"/>
  <c r="E52" i="5"/>
  <c r="J51" i="5"/>
  <c r="E51" i="5"/>
  <c r="J50" i="5"/>
  <c r="E50" i="5"/>
  <c r="N48" i="5"/>
  <c r="M48" i="5"/>
  <c r="L48" i="5"/>
  <c r="K48" i="5"/>
  <c r="I48" i="5"/>
  <c r="H48" i="5"/>
  <c r="G48" i="5"/>
  <c r="F48" i="5"/>
  <c r="D48" i="5"/>
  <c r="J47" i="5"/>
  <c r="E47" i="5"/>
  <c r="J46" i="5"/>
  <c r="E46" i="5"/>
  <c r="J45" i="5"/>
  <c r="E45" i="5"/>
  <c r="J44" i="5"/>
  <c r="E44" i="5"/>
  <c r="J43" i="5"/>
  <c r="E43" i="5"/>
  <c r="J39" i="5"/>
  <c r="E39" i="5"/>
  <c r="J38" i="5"/>
  <c r="E38" i="5"/>
  <c r="J37" i="5"/>
  <c r="E37" i="5"/>
  <c r="J36" i="5"/>
  <c r="E36" i="5"/>
  <c r="J35" i="5"/>
  <c r="E35" i="5"/>
  <c r="J34" i="5"/>
  <c r="E34" i="5"/>
  <c r="J33" i="5"/>
  <c r="E33" i="5"/>
  <c r="J32" i="5"/>
  <c r="J31" i="5"/>
  <c r="E31" i="5"/>
  <c r="J30" i="5"/>
  <c r="E30" i="5"/>
  <c r="J28" i="5"/>
  <c r="E28" i="5"/>
  <c r="J27" i="5"/>
  <c r="E27" i="5"/>
  <c r="J26" i="5"/>
  <c r="E26" i="5"/>
  <c r="J25" i="5"/>
  <c r="E25" i="5"/>
  <c r="J24" i="5"/>
  <c r="E24" i="5"/>
  <c r="N22" i="5"/>
  <c r="M22" i="5"/>
  <c r="L22" i="5"/>
  <c r="K22" i="5"/>
  <c r="I22" i="5"/>
  <c r="H22" i="5"/>
  <c r="G22" i="5"/>
  <c r="F22" i="5"/>
  <c r="D22" i="5"/>
  <c r="J21" i="5"/>
  <c r="E21" i="5"/>
  <c r="J20" i="5"/>
  <c r="E20" i="5"/>
  <c r="J16" i="5"/>
  <c r="E16" i="5"/>
  <c r="J15" i="5"/>
  <c r="E15" i="5"/>
  <c r="J14" i="5"/>
  <c r="E14" i="5"/>
  <c r="J13" i="5"/>
  <c r="E13" i="5"/>
  <c r="J12" i="5"/>
  <c r="E12" i="5"/>
  <c r="N11" i="5"/>
  <c r="M11" i="5"/>
  <c r="L11" i="5"/>
  <c r="K11" i="5"/>
  <c r="I11" i="5"/>
  <c r="H11" i="5"/>
  <c r="G11" i="5"/>
  <c r="F11" i="5"/>
  <c r="E201" i="5" l="1"/>
  <c r="E206" i="5"/>
  <c r="O201" i="5"/>
  <c r="E131" i="5"/>
  <c r="J131" i="5"/>
  <c r="G17" i="5"/>
  <c r="I17" i="5"/>
  <c r="L17" i="5"/>
  <c r="N17" i="5"/>
  <c r="F17" i="5"/>
  <c r="H17" i="5"/>
  <c r="K17" i="5"/>
  <c r="M17" i="5"/>
  <c r="E130" i="5"/>
  <c r="E93" i="5"/>
  <c r="J22" i="5"/>
  <c r="J62" i="5"/>
  <c r="J84" i="5"/>
  <c r="J55" i="5"/>
  <c r="J216" i="5"/>
  <c r="E216" i="5"/>
  <c r="J221" i="5"/>
  <c r="O165" i="5"/>
  <c r="E96" i="5"/>
  <c r="E99" i="5"/>
  <c r="O163" i="5"/>
  <c r="J130" i="5"/>
  <c r="F100" i="5"/>
  <c r="K100" i="5"/>
  <c r="M59" i="5"/>
  <c r="K190" i="5"/>
  <c r="L59" i="5"/>
  <c r="N59" i="5"/>
  <c r="K59" i="5"/>
  <c r="F76" i="5"/>
  <c r="J93" i="5"/>
  <c r="L76" i="5"/>
  <c r="H100" i="5"/>
  <c r="M100" i="5"/>
  <c r="O203" i="5"/>
  <c r="O204" i="5"/>
  <c r="I190" i="5"/>
  <c r="N190" i="5"/>
  <c r="E84" i="5"/>
  <c r="O26" i="5"/>
  <c r="O52" i="5"/>
  <c r="J80" i="5"/>
  <c r="O79" i="5"/>
  <c r="H76" i="5"/>
  <c r="K76" i="5"/>
  <c r="M76" i="5"/>
  <c r="O83" i="5"/>
  <c r="G100" i="5"/>
  <c r="I100" i="5"/>
  <c r="L100" i="5"/>
  <c r="N100" i="5"/>
  <c r="O160" i="5"/>
  <c r="O175" i="5"/>
  <c r="O220" i="5"/>
  <c r="N76" i="5"/>
  <c r="E87" i="5"/>
  <c r="O12" i="5"/>
  <c r="O13" i="5"/>
  <c r="O14" i="5"/>
  <c r="O15" i="5"/>
  <c r="J67" i="5"/>
  <c r="E80" i="5"/>
  <c r="G76" i="5"/>
  <c r="I76" i="5"/>
  <c r="O90" i="5"/>
  <c r="E113" i="5"/>
  <c r="O149" i="5"/>
  <c r="O151" i="5"/>
  <c r="O153" i="5"/>
  <c r="O157" i="5"/>
  <c r="O181" i="5"/>
  <c r="O182" i="5"/>
  <c r="O183" i="5"/>
  <c r="O184" i="5"/>
  <c r="O186" i="5"/>
  <c r="O187" i="5"/>
  <c r="O188" i="5"/>
  <c r="O192" i="5"/>
  <c r="O194" i="5"/>
  <c r="J117" i="5"/>
  <c r="J212" i="5"/>
  <c r="J66" i="5"/>
  <c r="O30" i="5"/>
  <c r="O33" i="5"/>
  <c r="O35" i="5"/>
  <c r="O37" i="5"/>
  <c r="O44" i="5"/>
  <c r="O46" i="5"/>
  <c r="O45" i="5"/>
  <c r="O47" i="5"/>
  <c r="O39" i="5"/>
  <c r="O32" i="5"/>
  <c r="O28" i="5"/>
  <c r="J48" i="5"/>
  <c r="J11" i="5"/>
  <c r="J113" i="5"/>
  <c r="O25" i="5"/>
  <c r="O34" i="5"/>
  <c r="O36" i="5"/>
  <c r="O38" i="5"/>
  <c r="O43" i="5"/>
  <c r="E48" i="5"/>
  <c r="O50" i="5"/>
  <c r="O51" i="5"/>
  <c r="E55" i="5"/>
  <c r="E62" i="5"/>
  <c r="O62" i="5" s="1"/>
  <c r="O61" i="5"/>
  <c r="O20" i="5"/>
  <c r="O21" i="5"/>
  <c r="E22" i="5"/>
  <c r="O27" i="5"/>
  <c r="O31" i="5"/>
  <c r="E11" i="5"/>
  <c r="O24" i="5"/>
  <c r="O53" i="5"/>
  <c r="O65" i="5"/>
  <c r="E66" i="5"/>
  <c r="E67" i="5"/>
  <c r="O68" i="5"/>
  <c r="O72" i="5"/>
  <c r="O82" i="5"/>
  <c r="O86" i="5"/>
  <c r="J87" i="5"/>
  <c r="O91" i="5"/>
  <c r="O95" i="5"/>
  <c r="O110" i="5"/>
  <c r="E117" i="5"/>
  <c r="O119" i="5"/>
  <c r="O121" i="5"/>
  <c r="O128" i="5"/>
  <c r="O147" i="5"/>
  <c r="O148" i="5"/>
  <c r="O158" i="5"/>
  <c r="O64" i="5"/>
  <c r="O69" i="5"/>
  <c r="O78" i="5"/>
  <c r="O120" i="5"/>
  <c r="O122" i="5"/>
  <c r="O123" i="5"/>
  <c r="O129" i="5"/>
  <c r="O146" i="5"/>
  <c r="O168" i="5"/>
  <c r="O170" i="5"/>
  <c r="O172" i="5"/>
  <c r="O174" i="5"/>
  <c r="O179" i="5"/>
  <c r="O199" i="5"/>
  <c r="O210" i="5"/>
  <c r="E212" i="5"/>
  <c r="O214" i="5"/>
  <c r="O218" i="5"/>
  <c r="O167" i="5"/>
  <c r="O169" i="5"/>
  <c r="O171" i="5"/>
  <c r="O173" i="5"/>
  <c r="O178" i="5"/>
  <c r="O133" i="5"/>
  <c r="O198" i="5"/>
  <c r="O200" i="5"/>
  <c r="O208" i="5"/>
  <c r="O211" i="5"/>
  <c r="O215" i="5"/>
  <c r="O219" i="5"/>
  <c r="O131" i="5" l="1"/>
  <c r="J190" i="5"/>
  <c r="E190" i="5"/>
  <c r="J17" i="5"/>
  <c r="E17" i="5"/>
  <c r="O93" i="5"/>
  <c r="J59" i="5"/>
  <c r="O206" i="5"/>
  <c r="O113" i="5"/>
  <c r="O216" i="5"/>
  <c r="O221" i="5"/>
  <c r="O117" i="5"/>
  <c r="O80" i="5"/>
  <c r="F10" i="5"/>
  <c r="K10" i="5"/>
  <c r="G10" i="5"/>
  <c r="O130" i="5"/>
  <c r="L10" i="5"/>
  <c r="E76" i="5"/>
  <c r="N10" i="5"/>
  <c r="M10" i="5"/>
  <c r="O87" i="5"/>
  <c r="O67" i="5"/>
  <c r="O66" i="5"/>
  <c r="J100" i="5"/>
  <c r="O212" i="5"/>
  <c r="E100" i="5"/>
  <c r="O55" i="5"/>
  <c r="O11" i="5"/>
  <c r="H66" i="5"/>
  <c r="H59" i="5" s="1"/>
  <c r="H10" i="5" s="1"/>
  <c r="J76" i="5"/>
  <c r="E59" i="5"/>
  <c r="O22" i="5"/>
  <c r="O48" i="5"/>
  <c r="O190" i="5" l="1"/>
  <c r="O100" i="5"/>
  <c r="O76" i="5"/>
  <c r="O17" i="5"/>
  <c r="J10" i="5"/>
  <c r="E10" i="5"/>
  <c r="O10" i="5" l="1"/>
</calcChain>
</file>

<file path=xl/sharedStrings.xml><?xml version="1.0" encoding="utf-8"?>
<sst xmlns="http://schemas.openxmlformats.org/spreadsheetml/2006/main" count="429" uniqueCount="307">
  <si>
    <t>Прочее</t>
  </si>
  <si>
    <t>Всего</t>
  </si>
  <si>
    <t>в том числе</t>
  </si>
  <si>
    <t>Наименование программы</t>
  </si>
  <si>
    <t>Мероприятия, входящие в план мероприятий  программы</t>
  </si>
  <si>
    <t>тыс. руб.</t>
  </si>
  <si>
    <t>ОТЧЕТ</t>
  </si>
  <si>
    <t xml:space="preserve">Администрация МО "Рощинское городское поселение" </t>
  </si>
  <si>
    <t>Выборгского района Ленинградской области</t>
  </si>
  <si>
    <t>Установка обзорных камер наблюдения в местах массового пребывания граждан на территории МО «Рощинское городское поселение»</t>
  </si>
  <si>
    <t>Техническое обслуживание обзорных камер наблюдения</t>
  </si>
  <si>
    <t>Оказание услуг по безопасности населения на воде(пляжи)</t>
  </si>
  <si>
    <t>Предоставление АС услуг на водоемах МО «РГП» по вызову</t>
  </si>
  <si>
    <t xml:space="preserve">Приобретение передвижных пожарных мотопомп, БОП, пожарных рукавов, бензопил и бензорезов для ДПО МО «Рощинское городское поселение» </t>
  </si>
  <si>
    <t>Опашка населенных пунктов МО «Рощинское городское поселение»</t>
  </si>
  <si>
    <t>Содержание светофорного объекта</t>
  </si>
  <si>
    <t>Разработка и согласование с ГИБДД ГК МВД России схемы установки искусственных неровностей и дорожных знаков, внесение их в схему установки</t>
  </si>
  <si>
    <t>Нанесение дорожной разметки, монтаж и демонтаж, установка дорожных знаков, сезонный монтаж и демонтаж искусственных неровностей на территории МО</t>
  </si>
  <si>
    <t>Уборка мест массового отдыха</t>
  </si>
  <si>
    <t>Приобретение хозяйственного инвентаря</t>
  </si>
  <si>
    <t>Содержание фонтана</t>
  </si>
  <si>
    <t>Изготовление и установка информационных табличек, стендов, баннеров</t>
  </si>
  <si>
    <t>Уборка несанкционированных свалок на территории МО «Рощинское городское поселение»</t>
  </si>
  <si>
    <t>Содержание и ремонт спортивных и игровых детских площадок</t>
  </si>
  <si>
    <t>Приобретение малых архитектурных форм</t>
  </si>
  <si>
    <t>Предоставление молодым семьям  социальных выплат на приобретение жилья или строительства индивидуального жилого дома</t>
  </si>
  <si>
    <t>Подпрограмма  «Оказание услуг  гражданам, пострадавшим в результате пожара муниципального жилищного фонда в МО «Рощинское городское поселение»</t>
  </si>
  <si>
    <t>Капитальный ремонт муниципального жилого фонда (взносы)</t>
  </si>
  <si>
    <t>Приобретение в муниципальную собственность жилых помещений для предоставления гражданам, пострадавшим в результате пожара муниципального жилищного фонда</t>
  </si>
  <si>
    <t>пос. Рощино:
ул. Еловая дома 3,3а;
ул. Привокзальная дома 1,2,3</t>
  </si>
  <si>
    <t>Техническое обслуживание газораспределительной сети</t>
  </si>
  <si>
    <t>Публикация нормативных правовых актов и иных официальных документов в официальном печатном издании</t>
  </si>
  <si>
    <t>Изготовление (издание), распространение и размещение информационного материала, направленного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 МО «Рощинское городское поселение», социальную и культурную адаптацию мигрантов, профилактику межнациональных (межэтнических) конфликтов</t>
  </si>
  <si>
    <t>Содержание улично-дорожной сети  - механизированная и ручная уборка автомобильных дорог</t>
  </si>
  <si>
    <t xml:space="preserve">Подпрограмма  "Развитие малого, среднего предпринимательства и потребительского рынка МО «Рощинское городское поселение» </t>
  </si>
  <si>
    <t xml:space="preserve">Подпрограмма  "Развитие внутреннего и въездного туризма  МО «Рощинское городское поселение» </t>
  </si>
  <si>
    <t>ВСЕГО  ПО ПРОГРАММАМ:</t>
  </si>
  <si>
    <t>Итого подпрограмма:</t>
  </si>
  <si>
    <t>Итого  подпрограмма:</t>
  </si>
  <si>
    <t>Услуги по локализации и ликвидации последствий, чрезвычайных ситуаций, аварийно-спасательных и других неоложных работ</t>
  </si>
  <si>
    <t>Содержание электронного адресного плана поселения (АИСГД)</t>
  </si>
  <si>
    <t xml:space="preserve">КБК </t>
  </si>
  <si>
    <t>03 14 0210120370  244  225</t>
  </si>
  <si>
    <t>03 14 0210170430  410  310</t>
  </si>
  <si>
    <t>0309  0220220330  244  226</t>
  </si>
  <si>
    <t>03 09  0220220340  244  226</t>
  </si>
  <si>
    <t>03 09  0220220340  244  310</t>
  </si>
  <si>
    <t>0309  0220220340  244  226</t>
  </si>
  <si>
    <t>03 09  0220220340  244  221</t>
  </si>
  <si>
    <t>03 10  0220220360  244  310</t>
  </si>
  <si>
    <t>03 10  0220220360  244  310 и 226</t>
  </si>
  <si>
    <t>03 10  0220220360  244  225</t>
  </si>
  <si>
    <t>04 09  0230320420  244  225</t>
  </si>
  <si>
    <t>04 09  0230320420  244  226</t>
  </si>
  <si>
    <t>05 02  0630320470  244  225</t>
  </si>
  <si>
    <t>05  01  0510120310  244  226</t>
  </si>
  <si>
    <t>10  03  0520270750  322  262                                            10  03  0520220660  322  262</t>
  </si>
  <si>
    <t>05 01  0530370800  412  310                                                            05  01  0530386150  412  310</t>
  </si>
  <si>
    <t>05  01 0540420440  244  290</t>
  </si>
  <si>
    <t>01 13 0100120210  244  226</t>
  </si>
  <si>
    <t>01 13 0100120620  244  226</t>
  </si>
  <si>
    <t>01 13 0100220820 244  340</t>
  </si>
  <si>
    <t>08  01  0820210060  611  241</t>
  </si>
  <si>
    <t>08  01  0830310060  611  241</t>
  </si>
  <si>
    <t>04  09  0400120420  244  225</t>
  </si>
  <si>
    <t>04  09  0400120420  244  226</t>
  </si>
  <si>
    <t>04  12  0310120390  244  226</t>
  </si>
  <si>
    <t>Выкашивание, восстановление и уход за газонами, санитарная высадка и уход за однолетними и многолетними растениями, приобретение посадочного материала, плодородного грунта, удобрений (прочие работы)</t>
  </si>
  <si>
    <t>Муниципальная услуга:  «Организация деятельности клубных формирований и формирований самодеятельности народного творчества"</t>
  </si>
  <si>
    <t xml:space="preserve">Муниципальная услуга:  «Библиотечное, библиографическое и информационное обслуживание пользователей библиотеки" </t>
  </si>
  <si>
    <t>10  03  05202R0200  322  262   10  03  05202L0200  322  262</t>
  </si>
  <si>
    <t>п. Цвелодубово 
ул.Советская, ул. Зеленая, ул. Дачная, пер. Грибной</t>
  </si>
  <si>
    <t>Отчет о выполнении мероприятия</t>
  </si>
  <si>
    <t>ОБ 13236,782 МБ 9300</t>
  </si>
  <si>
    <t>ОБ 2108,6 МБ 250</t>
  </si>
  <si>
    <t xml:space="preserve">ОБ 1298,7 ФБ 480, МБ 200,4 </t>
  </si>
  <si>
    <t>ОБ 6663,9 МБ 385,1</t>
  </si>
  <si>
    <t>ОБ 811   МБ 2433</t>
  </si>
  <si>
    <t>ОБ 202,740 МБ 608,1</t>
  </si>
  <si>
    <t>01 13 0100120600  244 226</t>
  </si>
  <si>
    <t>ФБ</t>
  </si>
  <si>
    <t>ОБ</t>
  </si>
  <si>
    <t>МБ</t>
  </si>
  <si>
    <t>04  12  0320220400 244  226 и 310</t>
  </si>
  <si>
    <t>04  12  0320220400  244  340</t>
  </si>
  <si>
    <t>-</t>
  </si>
  <si>
    <t>Техническое обслуживание и ремонт  газораспределительной сети</t>
  </si>
  <si>
    <t xml:space="preserve">п. Победа ул. Советская </t>
  </si>
  <si>
    <t>Восстановление канав ливневых вод</t>
  </si>
  <si>
    <t>1 «Общество и власть  в муниципальном  образовании  «Рощинское городское поселение»  Выборгского района  Ленинградской области»</t>
  </si>
  <si>
    <t>2  «Безопасность муниципального образования «Рощинское городское поселение» Выборгского района Ленинградской области»</t>
  </si>
  <si>
    <t>запланированы конкурсные процедуры</t>
  </si>
  <si>
    <t>Услуги связи проводного радиовещания и телематических услуг связи</t>
  </si>
  <si>
    <t>Техническое обслуживание и эксплуатация существующей системы оповещения</t>
  </si>
  <si>
    <t>03 10 0220220360 244  225</t>
  </si>
  <si>
    <t>4 «Развитие автомобильных дорог местного значения в муниципальном образовании «Рощинское городское поселение" Выборгского района Ленинградской области»</t>
  </si>
  <si>
    <t>Технический надзор</t>
  </si>
  <si>
    <t>5 «Обеспечение качественным жильем граждан на территории муниципального образования «Рощинское городское поселение» Выборгского района  Ленинградской области»</t>
  </si>
  <si>
    <t xml:space="preserve"> Признание жилых домов аварийными и подлежащими сносу или реконструкции, формирование земельных участков (в том числе: обследование жилищного фонда,выполнение кадастровых работ работ по формированию земельных участков под многоквартирными жилыми домами)</t>
  </si>
  <si>
    <t>Приобретение (строительство) жилых помещений для переселения граждан из аварийного жилищного фонда</t>
  </si>
  <si>
    <t>05 01  0510186150  412  310</t>
  </si>
  <si>
    <t xml:space="preserve">Подпрограмма  «Развитие инженерной, транспортной и социальной инфраструктуры в районах массовой жилой застройки 
 в МО «Рощинское городское поселение» </t>
  </si>
  <si>
    <t xml:space="preserve">6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«Рощинское городское поселение» Выборгского района Ленинградской области» </t>
  </si>
  <si>
    <t>п. Рощино, п. Цвелодубово, п. Пушное, п. Победа</t>
  </si>
  <si>
    <t>05 02  0630320470 244 226</t>
  </si>
  <si>
    <t>7 «Благоустройство муниципального образования «Рощинское городское поселение» Выборгского района Ленинградской области»</t>
  </si>
  <si>
    <t>Вырубка и спил аварийных деревьев, кронирование деревьев, вырубка кустарника</t>
  </si>
  <si>
    <t>8 «Развитие культуры, физической культуры  и спорта в муниципальном образовании «Рощинское городское поселение» Выборгского района Ленинградской области»</t>
  </si>
  <si>
    <t>Приобретение наградной и спортивной атрибутики, спортивного инвентаря, типографской и сувенирной продукции, спортивной формы</t>
  </si>
  <si>
    <t>11 05  0810120550  244 290</t>
  </si>
  <si>
    <t>Обеспечение выплат стимулирующего характера работникам муниципальных  учреждений культуры Ленинградской области</t>
  </si>
  <si>
    <t>08 01 0820220240  244</t>
  </si>
  <si>
    <t>08 01 0820270360  612  241               08 01 08202S0360  612  241</t>
  </si>
  <si>
    <t>Муниципальная услуга : "Организация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молодежи"</t>
  </si>
  <si>
    <t>07 07 0840410060 611 241</t>
  </si>
  <si>
    <t>06 3 03 20470 244</t>
  </si>
  <si>
    <t>Ремонт автомобильных дорог</t>
  </si>
  <si>
    <t>пос. Цвелодубово ул. Центральная - ул. Советская</t>
  </si>
  <si>
    <t>Техническое обслуживание и ремонт газораспределительной сети</t>
  </si>
  <si>
    <t>Исполнитель  Бабешко Т.В.</t>
  </si>
  <si>
    <t xml:space="preserve">Приобретение  резервных источников питания для социально значимых объектов </t>
  </si>
  <si>
    <t xml:space="preserve">Приобретение, установка и ограждение пожарных емкостей </t>
  </si>
  <si>
    <t>Разработка проекта системы оповещения населения</t>
  </si>
  <si>
    <t>Разработка, согласование и реализация плана двуязычной системы навигации в местах туристических маршрутов (включая: создание макетов и планов размещения знаков и указателей, согласование, производство, доставку и расстановку знаков и указателей</t>
  </si>
  <si>
    <t xml:space="preserve"> Оформление, содержание, об-служивание  и ремонт объектов муниципального имущества, тех-ническое обслуживание внутри-домового газового оборудования</t>
  </si>
  <si>
    <t>Содержание муниципального жилищного фонда  (в т.ч. работы по сносу расселенных жилых домов, в соответствии с програм-мой переселения)</t>
  </si>
  <si>
    <t xml:space="preserve">Подпрограмма «Поддержка граждан, нуждающихся в улучшении жилищных условий, на основе принципов ипотечного кредитования в МО «Рощинское городское поселение» </t>
  </si>
  <si>
    <t>Предоставление социальных вы-плат гражданам для  приобретения жилья на основе принципов ипотечного кредитования</t>
  </si>
  <si>
    <t>п. Рощино пер. Лиственный д.6а</t>
  </si>
  <si>
    <t>Мероприятия, направленные на энергосбережение и повышение энергетической эффективности использования энергетических ресурсов при эксплуатации системы наружного освещения МО "Рощинское городское поселение"</t>
  </si>
  <si>
    <t xml:space="preserve">Мероприятия по борьбе с борщевиком Сосновского </t>
  </si>
  <si>
    <t xml:space="preserve">Мероприятия по акарицидной обработке территорий поселения </t>
  </si>
  <si>
    <t xml:space="preserve">Проведение спортивных мероприятий, в том числе: сопровождение бригадой скорой медицинской помощи </t>
  </si>
  <si>
    <t xml:space="preserve">Проведение праздничных мероприятий,  в том числе: сопровождение бригадой скорой медицинской помощи </t>
  </si>
  <si>
    <t>Муниципальная услуга: «Оказание содействия молодежи в вопросах трудоустройства, социальной реабилитации, трудоустройство несовершеннолетних граждан»</t>
  </si>
  <si>
    <t>Заключен договор на сумму 96408,00 руб</t>
  </si>
  <si>
    <t>Услуга оказана частично</t>
  </si>
  <si>
    <t>Заключен договор на сумму 40000,00 руб</t>
  </si>
  <si>
    <t>Размещение и поддержание Портала - страницы в СМИ</t>
  </si>
  <si>
    <t>Обслуживаине и сопровождение (поддержка) сайта Рощиноюрф</t>
  </si>
  <si>
    <t>Установка обзорных камер видеонаблюдения наблюдения в местах массового пребывания граждан на территории МО «Рощинское городское поселение»</t>
  </si>
  <si>
    <t xml:space="preserve">Организация и проведение семинаров поддержки и развития малого и сред-него предпринимательства </t>
  </si>
  <si>
    <t>Муниципальная услуга: «Организация и проведение официальных физкультурных (физкультурно-оздоровительных) мероприятий»</t>
  </si>
  <si>
    <t>Планируются конкурсные процедуры</t>
  </si>
  <si>
    <t>Заключен договор на сумму 35000,00 руб</t>
  </si>
  <si>
    <t>Заключен муниципальный контракт</t>
  </si>
  <si>
    <t>Установка системы оповещения населения на территории</t>
  </si>
  <si>
    <t>Профилактические мероприятия по содержанию объектов пожарной безопасности на территории МО «Рощинское городское поселение»</t>
  </si>
  <si>
    <t>Испытания  пожарных гидрантов на водоотдачу расположенных на территории МО «Рощинское городское поселение» (с составлением актов)</t>
  </si>
  <si>
    <t>Изготовление историко-справочной литературы, сувенирной продукции</t>
  </si>
  <si>
    <t>Ремонт проездов к дворовой территории:
участок п. Рощино  ул. Тракторная д. 8</t>
  </si>
  <si>
    <t>Изготовление проекта планировки и проекта межевания территорий</t>
  </si>
  <si>
    <t>Актулизация схемы теплоснабжения МО "Рощинское городское поселение"</t>
  </si>
  <si>
    <t>Актулизация схем водоснабжения, водоотведения в части п. Рощино МО "Рощинское городское поселение"</t>
  </si>
  <si>
    <t>п.Рощино</t>
  </si>
  <si>
    <t>Оформление объектов (водоснабжения и водоотведения) муниципального имущества в муниципальную собственность (кадастровая съемка, схемы расположения земельных участков)</t>
  </si>
  <si>
    <t>Уплата налога на имущество</t>
  </si>
  <si>
    <t>Технологическое присоединение</t>
  </si>
  <si>
    <t>Содержание и уборка тротуаров  в зимний период</t>
  </si>
  <si>
    <t>Содержание и ремонт воинских захоронений, в том числе: 
исполнение мероприятий  приведения в порядок воинских захоронений в рамках празднования 75-й годовщины Победы в Великой отечественной войне 1941-1945 годов в Ленинградской области  (Основание п.п. 2.2., 2.10. Плана основных мероприятий от 17.06.2019г.)</t>
  </si>
  <si>
    <t xml:space="preserve">Формирование земельных участков под существующими братскими захоронениямии.
Изготовление межевых планов под земельными участками братских захоронений по составлению проектной документации лесного участка по мероприятиям:
- определение местоположения испрашиваемого в пользование лесного участка;
- определение площадей, выделов входящих в состав лесных участков;
- составление характеристики лесного участка по местоположению, категориям защитных лесов, видов ограничений и наличие зарегистрированных прав использования лесного участка, которые могут повлиять на режим пользования.
- расчет средних характеристик насаждений лесного участка, объемов лесопользования и объемов работ по охране и защите лесного участка;
- определение средних таксационных показателей насаждений лесного участка;
- оформление проектной документации лесного участка  на бумажном носителе в 3–х экземплярах.
</t>
  </si>
  <si>
    <t>Монтажные и демонтажные работы по оформлению поселков к праздничным мероприятиям (в т.ч. приобретение новогодних украшений)</t>
  </si>
  <si>
    <t xml:space="preserve">Оказание услуг по обращению с твердыми коммунальными отходами для потредителей </t>
  </si>
  <si>
    <t xml:space="preserve">Мероприятия по акарицидной обработке территорий граждаских кладбищ поселения </t>
  </si>
  <si>
    <t>Ремонт контейнеров для сбора мусора (в том числе приобретение расходных материалов для ремонта и содержания)</t>
  </si>
  <si>
    <t>Разработка (актуализация) генеральной схемы санитарной очистки территории МО "Рощинское городское поселение"</t>
  </si>
  <si>
    <t>Содержание (уборка) территорий контейнерных площадок</t>
  </si>
  <si>
    <t xml:space="preserve">Реконструкция тренировочной площадки пос. Рощино, ул. Советская д. 20 Ленинградская область, Выборгский район </t>
  </si>
  <si>
    <t xml:space="preserve">"Губернаторский молодежный трудовой отряд Ленинградской области" </t>
  </si>
  <si>
    <t>Заключен договор на сумму 52000,00 руб</t>
  </si>
  <si>
    <t>Приобретение маршрутизатора для функционирования системы оповещения п.Победа</t>
  </si>
  <si>
    <t>Оказание услуг по обеспечению порядка общественной безопасности на территории поселения: 
1.  В границах, прилегающих к перекрестку ул. Советской и ул. Кирова в п. Рощино.
2. В границах 2-х кладбищ в п.Рощино: пер. Северный д. 2, 4-й километр автомобильной дороги Рощино - Цвелодубово.</t>
  </si>
  <si>
    <t>Ремонт оборудования и передислокации системы оповещения, смонтированной на объекте: п. Победа птицефабрика "Ударник"</t>
  </si>
  <si>
    <t>Оказание услуг по информированию населения муниципального образования о действии граждан при подозрении на заболевание, профилактику, и ответственность в случае нарушения режима изоляции</t>
  </si>
  <si>
    <t>Ручная и механизированная расчистка от снега пожарных водоисточников и подъездов к ним на территории МО «Рощинское городское поселение».</t>
  </si>
  <si>
    <t>Технический надзор, Проведение экспертизы сметной документации по ремонту автомобильных дорог</t>
  </si>
  <si>
    <t>Налог на имущество</t>
  </si>
  <si>
    <t>Потребление электрической энергии уличного освещения</t>
  </si>
  <si>
    <t>Содержание, обслуживание и ремонт объектов муниципального имущества (плоскостные и иные спортивные сооружения)</t>
  </si>
  <si>
    <t>Заключен договор на сумму 150 000,00 руб</t>
  </si>
  <si>
    <t xml:space="preserve"> 3 «Стимулирование экономической  активности 
в муниципальном образовании «Рощинское городское поселение»
Выборгского района Ленинградской области»</t>
  </si>
  <si>
    <t>Оформление объектов (теплоснабжения) муниципального имущества в муниципальную собственность</t>
  </si>
  <si>
    <t>Актуализация схемы газоснабжения</t>
  </si>
  <si>
    <t>Оказание услуг по обращению с твердыми коммунальными отходами для потредителей, разработка паспорта отходов (кладбища)</t>
  </si>
  <si>
    <t xml:space="preserve">Заключен муниципальный контракт </t>
  </si>
  <si>
    <t>Заключен договор и оплачен</t>
  </si>
  <si>
    <t>оплачен налог на имущество</t>
  </si>
  <si>
    <t>Оплачен налог на имущество</t>
  </si>
  <si>
    <t>Предоставление  социальных выплат молодым семьям на приобретение (строительство) жилья в рамках 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</si>
  <si>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Врезка и подключение вновь построенного газопровода</t>
  </si>
  <si>
    <t>п.Рощино, ул. Боровая</t>
  </si>
  <si>
    <t xml:space="preserve">п. Пушное </t>
  </si>
  <si>
    <t>Разработка ПСД для строительства распределительного газопровода для газоснабжения жилых домов в п.Пушное, МО "Рощинское городское поселение" Выборгского района Ленинградская область. Этап 1.</t>
  </si>
  <si>
    <t>Выполнение кадастровых работ земельных участков гражданских кладбищ и воинских захоронений</t>
  </si>
  <si>
    <t>Мероприятия по перемещению, хранению и утилизации транспортных стредств</t>
  </si>
  <si>
    <t>Оказание услуг технического надзора за объектом: "Реконструкция тренировочной площадки пос. Рощино, ул. Советская д.20"</t>
  </si>
  <si>
    <t>Разработка проектно-сметной документации для проведения капитального ремонта здания дома культуры в п.Пушное</t>
  </si>
  <si>
    <t>Заключен договор на сумму 168000,00</t>
  </si>
  <si>
    <t>Заключен договор на сумму 100000,00 руб</t>
  </si>
  <si>
    <t>Заключен договор на сумму 2000000,00 руб</t>
  </si>
  <si>
    <t>Заключен договор на сумму 99 257,51 руб.</t>
  </si>
  <si>
    <t>Заключен договор на сумму 49351,5руб</t>
  </si>
  <si>
    <t>Планируется проведение конкурсных процедур</t>
  </si>
  <si>
    <t>Заключен муниципальный контракт до 2022 года</t>
  </si>
  <si>
    <t>Заключен договор на сумму 79951,67руб.</t>
  </si>
  <si>
    <t>Заключен договор на сумму 100795,13руб.</t>
  </si>
  <si>
    <t>Заключен договор на сумму 9794,05руб.</t>
  </si>
  <si>
    <t>Заключен договор на сумму 1969,24руб.</t>
  </si>
  <si>
    <t>Разработка паспорта безопасности МО "Рощинское городское поселение"</t>
  </si>
  <si>
    <t>Разработка плана безопасности гражданской обороны;</t>
  </si>
  <si>
    <t>Заключен муниципальный контракт на сумму 696499,6</t>
  </si>
  <si>
    <t>Заключен договор на сумму 57240,00руб.</t>
  </si>
  <si>
    <t>Составление сметных расчетов, технических заданий для проведения конкурсных процедур</t>
  </si>
  <si>
    <t>Приобретение, установка и выполнение работ по подготовке территории для устройства детских, спортивных и игровых площадок  (в том числе установка информационной таблички о правилах эксплуатации площадки)</t>
  </si>
  <si>
    <t>заключен договор на сумму 189263,23 руб.</t>
  </si>
  <si>
    <t>Заключен договор на сумму 5144,12руб.</t>
  </si>
  <si>
    <t>Заключен договор на сумму 300000,00руб.</t>
  </si>
  <si>
    <t>Заключены договора на сумму 95444,45</t>
  </si>
  <si>
    <t>Услуга оказана полностью</t>
  </si>
  <si>
    <t>Заключен МК на сумму 588 000,00руб. И договор 12000,00рублей</t>
  </si>
  <si>
    <t>Инструментальная оценка технического состояния автомобильных дорог общего пользования местного значения, включенных в городскую агломерацию</t>
  </si>
  <si>
    <t>Мероприятия в области дорожного хозяйства в целях оценки, обследования (экспертиза) автомобильных дорог, с составлением технических паспортов, кадастровые работы - изготовление технических планов дорог</t>
  </si>
  <si>
    <t>Заключены договора на сумму 419888,90руб.</t>
  </si>
  <si>
    <t>Заключен договор на сумму 584026,4руб.</t>
  </si>
  <si>
    <t>Заключен договор на сумму 44546,00руб.</t>
  </si>
  <si>
    <t>Заключен договор на сумму 133832,88руб</t>
  </si>
  <si>
    <t>Заключен договор на сумму 19462,03</t>
  </si>
  <si>
    <t>Заключен договор на сумму 11900,0руб</t>
  </si>
  <si>
    <t>Комплекс процессных мероприятий "Реализация полномочия в сфере административных правоотношений"</t>
  </si>
  <si>
    <t>Субвенции бюджетам городских поселений на осуществление отдельного государственного полномочия в сфере административных правоотношений</t>
  </si>
  <si>
    <t>Комплекс процессных мероприятий "Обеспечение национальной безопасности и правоохранительной деятельности"</t>
  </si>
  <si>
    <t>Комплекс процессных мероприятий "Защита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</si>
  <si>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Комплекс процессных мероприятий "Обеспечение безопасности дорожного движения"</t>
  </si>
  <si>
    <t>Итого по комплексу:</t>
  </si>
  <si>
    <t>Ремонт участка автомобильной дороги ул. Дачная в пос. Лебяжье Ленинградской области Выборгского района</t>
  </si>
  <si>
    <t>Комплекс процессных мероприятий "Приобретение жилых помещений в муниципальную собственность для обеспечения жильем граждан"</t>
  </si>
  <si>
    <t>Комплекс процессных мероприятий "Оказание поддержки молодым семьям в приобретении (строительстве) жилья"</t>
  </si>
  <si>
    <t xml:space="preserve">Оплата услуг теплоснабжения нежилых помещений расположенных в многоквартирных домах </t>
  </si>
  <si>
    <t>Комплекс процессных мероприятий "Содержание и ремонт жилищного фонда"</t>
  </si>
  <si>
    <t>Комплекс процессных мероприятий "Реализация мероприятий по подготовке объектов теплоснабжения к отопительному сезону"</t>
  </si>
  <si>
    <t>1. Замена выработавшего технологический ресурс основного и вспомогательного оборудования котельной;</t>
  </si>
  <si>
    <t>п. Рощино:
1. ул. Высокая, д. 8а;</t>
  </si>
  <si>
    <t>2. Ремонт участка ЦО от ТК-8 до ж/д 9 с вводом в ж/д 9;</t>
  </si>
  <si>
    <t>п. Рощино:
2. ул. Тракторная д. 9;</t>
  </si>
  <si>
    <t>3.  Ремонт участка ЦО от ТК-10 до ж/д 96 с вводом в ж/д 96;</t>
  </si>
  <si>
    <t>п. Рощино:
3. ул. Социалистическая д. 96</t>
  </si>
  <si>
    <t>п. Победа,  ул. Мира</t>
  </si>
  <si>
    <t>Реконструкции системы теплоснабжения</t>
  </si>
  <si>
    <t>Техничекий надзор</t>
  </si>
  <si>
    <t>Комплекс процессных мероприятий "Реализация мероприятий по повышению надежности и энергетической эффективности в системах водоснабжения и водоотведения"</t>
  </si>
  <si>
    <t>Комплекс процессных мероприятий "Содержание объектов газификации"</t>
  </si>
  <si>
    <t>Экспертиза проекта  на проведение технического перевооружения (модернизации) газораспределительного пункта шкафного типа № 14 (ГРПШ)</t>
  </si>
  <si>
    <t>Технический надзор (благоустройство дворовых территорий)</t>
  </si>
  <si>
    <t>Благоустройство дворовых территорий по объекту:
п. Цвелодубово ул. Центральная д.26, д.28, д.30;</t>
  </si>
  <si>
    <t>Мероприятия, направленные на достижение цели федерального проекта "Формирование комфортной городской среды"</t>
  </si>
  <si>
    <t>Мероприятия, направленные на достижение цели федерального проекта "Благоустройство сельских территорий"</t>
  </si>
  <si>
    <t>Мероприятия, направленные на достижение цели федерального проекта "Комплексная система обращения с твердыми коммунальными отходами"</t>
  </si>
  <si>
    <t xml:space="preserve">Мероприятия по созданию мест (площадок) накопления твердых коммунальных отходов </t>
  </si>
  <si>
    <t>Комплекс процессных мероприятий "Благоустройство"</t>
  </si>
  <si>
    <t>Благоустройство г.п. Рощино: 
благоустройство  парковки у детского сада по  пер. Садовому;
благоустройство  территории  у д. 4 по пер. Садовому;
ремонт части сети уличного освещения по ул. Боровая</t>
  </si>
  <si>
    <t>1. п. Каннельярви ул. Железнодорожная - ремонт контейнерной площадки;
2. п. Пушное ул. Школьная (у дома 6а) - благоустройство территории;
3. п. Лебяжье ул. Приозерная - ремонт сети уличного освещения</t>
  </si>
  <si>
    <t>Мероприятия на поддержку развития общественной инфраструктуры муниципального значения</t>
  </si>
  <si>
    <t>Установка светильников  уличного освещения улично -дорожной сети  п. Рощино  ул. Верхнее Рощино,ул. Вокзальная</t>
  </si>
  <si>
    <t>Оборудование детской игровой и спортивной площадки, расположенной на территории рекреационной зоны парк "Дубки" на пересечении ул.Верхнее Рощино и ул. Вокзальная в п.Рощино</t>
  </si>
  <si>
    <t xml:space="preserve">  Ремонт освещения улично-дорожной сети в п.Рощино по адресам: ул.Верхнее Рощино, ул.Полевая, пер.Восточный, пер.Полевой, ул.Еловая, ул.Тракторная</t>
  </si>
  <si>
    <t xml:space="preserve">Техническое ообслуживание уличного освещения </t>
  </si>
  <si>
    <t>Уличное освещение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</si>
  <si>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</si>
  <si>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</si>
  <si>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</si>
  <si>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Оказание услуг по обращению с твердыми коммунальными отходами для потредителей, разработка паспорта отходов</t>
  </si>
  <si>
    <t xml:space="preserve">Мероприятия по акарицидной обработке территорий гражданских кладбищ поселения </t>
  </si>
  <si>
    <t>Организация и содержание территорий поселений</t>
  </si>
  <si>
    <t>Федеральный проект "Развитие физической культуры и массового спорта"</t>
  </si>
  <si>
    <t xml:space="preserve">Мероприятия, направленные на достижение цели Федерального проекта "Развитие физической культуры и массового спорта" </t>
  </si>
  <si>
    <t>Федеральный проект "Развитие спорта высших достижений"</t>
  </si>
  <si>
    <t xml:space="preserve">Приобретение оборудования по объекту: "Реконструкция тренировочной площадки пос. Рощино, ул. Советская д. 20 </t>
  </si>
  <si>
    <t>Комплекс процессных мероприятий "Физическое воспитание и обеспечение организации и проведения физкультурных мероприятий и массовых спортивных мероприятий"</t>
  </si>
  <si>
    <t>Комплекс процессных мероприятий  "Строительство, реконструкция и проектирование строительных объектов"</t>
  </si>
  <si>
    <t>Комплекс процессных мероприятий  "Организация деятельности клубных формирований и формирований самодеятельного народного творчества"</t>
  </si>
  <si>
    <t>Комплекс процессных мероприятий "Библиотечное, библиографическое и информационное обслуживание пользователей библиотеки"</t>
  </si>
  <si>
    <t xml:space="preserve">Комплексы процессных мероприятий </t>
  </si>
  <si>
    <t>Заключены договора на сумму 639675,00 руб.</t>
  </si>
  <si>
    <t>Планируется заключение договора</t>
  </si>
  <si>
    <t>Заключен договор на сумму 300000,00 руб</t>
  </si>
  <si>
    <t>Заключены договора на сумму 12000,00руб.</t>
  </si>
  <si>
    <t>Заключены договора на сумму 85584,0 руб</t>
  </si>
  <si>
    <t>Заключен договор на сумму 50000,00 руб.</t>
  </si>
  <si>
    <t>Заключены договора на сумму 80000,00 руб</t>
  </si>
  <si>
    <t>Заключен МК по реконструкции тренировочной площадки</t>
  </si>
  <si>
    <t xml:space="preserve">Заключен договор </t>
  </si>
  <si>
    <t>Заключены договора на сумму 99500,0 руб</t>
  </si>
  <si>
    <t>Заключен договор  на сумму 250000руб.</t>
  </si>
  <si>
    <t>Заключен договор на сумму 420000,00 руб</t>
  </si>
  <si>
    <t>Заключен договор на сумму 10560,00руб</t>
  </si>
  <si>
    <t>Заключены договора и МК на сумму 23723068,36 руб</t>
  </si>
  <si>
    <t>Заключен Муниципальный контракт на сумму 11120450,8</t>
  </si>
  <si>
    <t>Заключен договор на сумму 1393100,00руб</t>
  </si>
  <si>
    <t>Заключен МК и договор на сумму 2600000,00 руб.</t>
  </si>
  <si>
    <t>Заключены МК и договор на сумму 1000000,00руб.</t>
  </si>
  <si>
    <t>Заключены договора на сумму 434765,64руб.</t>
  </si>
  <si>
    <t xml:space="preserve">о реализации мероприятий муниципальных программ  МО "Рощинское городское поселение"  
Выборгского района Ленинградской области за 1 квартал 2022 года </t>
  </si>
  <si>
    <t xml:space="preserve">                                                              Исполнение на 01.04.2022 года</t>
  </si>
  <si>
    <t>Объем фининсирования ПЛАН на 2022 год</t>
  </si>
  <si>
    <t>Объем фининсирования ФАКТ на 2022 год 
(оплачено)</t>
  </si>
  <si>
    <t>% исполнения  за  2022 год</t>
  </si>
  <si>
    <t>Заключен договор на сумму 49500,00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</si>
</sst>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#,##0.0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color indexed="8"/>
      <name val="Calibri"/>
      <family val="2"/>
    </font>
    <font>
      <b/>
      <sz val="7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6"/>
      <color indexed="8"/>
      <name val="Calibri"/>
      <family val="2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u/>
      <sz val="6"/>
      <color indexed="12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0" fontId="17" fillId="0" borderId="0"/>
  </cellStyleXfs>
  <cellXfs count="27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0" borderId="2" xfId="0" applyFont="1" applyBorder="1"/>
    <xf numFmtId="0" fontId="6" fillId="2" borderId="2" xfId="0" applyFont="1" applyFill="1" applyBorder="1"/>
    <xf numFmtId="165" fontId="6" fillId="0" borderId="2" xfId="0" applyNumberFormat="1" applyFont="1" applyBorder="1"/>
    <xf numFmtId="165" fontId="6" fillId="2" borderId="2" xfId="0" applyNumberFormat="1" applyFont="1" applyFill="1" applyBorder="1"/>
    <xf numFmtId="165" fontId="6" fillId="0" borderId="2" xfId="0" applyNumberFormat="1" applyFont="1" applyBorder="1" applyAlignment="1">
      <alignment horizontal="right" wrapText="1"/>
    </xf>
    <xf numFmtId="165" fontId="8" fillId="3" borderId="2" xfId="0" applyNumberFormat="1" applyFont="1" applyFill="1" applyBorder="1"/>
    <xf numFmtId="165" fontId="8" fillId="4" borderId="2" xfId="0" applyNumberFormat="1" applyFont="1" applyFill="1" applyBorder="1"/>
    <xf numFmtId="165" fontId="8" fillId="4" borderId="2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Border="1" applyAlignment="1">
      <alignment wrapText="1"/>
    </xf>
    <xf numFmtId="165" fontId="6" fillId="2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>
      <alignment horizontal="right" wrapText="1"/>
    </xf>
    <xf numFmtId="0" fontId="11" fillId="0" borderId="0" xfId="0" applyFont="1"/>
    <xf numFmtId="0" fontId="12" fillId="0" borderId="4" xfId="0" applyFont="1" applyBorder="1" applyAlignment="1">
      <alignment vertical="center" wrapText="1"/>
    </xf>
    <xf numFmtId="0" fontId="12" fillId="0" borderId="2" xfId="0" applyFont="1" applyBorder="1" applyAlignment="1">
      <alignment horizontal="center"/>
    </xf>
    <xf numFmtId="164" fontId="12" fillId="2" borderId="2" xfId="0" applyNumberFormat="1" applyFont="1" applyFill="1" applyBorder="1" applyAlignment="1">
      <alignment wrapText="1"/>
    </xf>
    <xf numFmtId="164" fontId="12" fillId="0" borderId="2" xfId="0" applyNumberFormat="1" applyFont="1" applyBorder="1" applyAlignment="1">
      <alignment wrapText="1"/>
    </xf>
    <xf numFmtId="0" fontId="12" fillId="0" borderId="2" xfId="0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vertical="center" wrapText="1"/>
    </xf>
    <xf numFmtId="0" fontId="12" fillId="3" borderId="2" xfId="0" applyFont="1" applyFill="1" applyBorder="1"/>
    <xf numFmtId="0" fontId="12" fillId="3" borderId="2" xfId="0" applyFont="1" applyFill="1" applyBorder="1" applyAlignment="1">
      <alignment wrapText="1"/>
    </xf>
    <xf numFmtId="0" fontId="12" fillId="4" borderId="2" xfId="0" applyFont="1" applyFill="1" applyBorder="1" applyAlignment="1">
      <alignment wrapText="1"/>
    </xf>
    <xf numFmtId="2" fontId="12" fillId="0" borderId="2" xfId="0" applyNumberFormat="1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2" borderId="2" xfId="0" applyFont="1" applyFill="1" applyBorder="1" applyAlignment="1">
      <alignment wrapText="1"/>
    </xf>
    <xf numFmtId="0" fontId="12" fillId="0" borderId="0" xfId="0" applyFont="1"/>
    <xf numFmtId="0" fontId="12" fillId="2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/>
    <xf numFmtId="0" fontId="2" fillId="0" borderId="2" xfId="0" applyFont="1" applyBorder="1"/>
    <xf numFmtId="0" fontId="12" fillId="0" borderId="2" xfId="0" applyFont="1" applyBorder="1" applyAlignment="1">
      <alignment horizontal="center" vertical="center"/>
    </xf>
    <xf numFmtId="165" fontId="6" fillId="0" borderId="2" xfId="0" applyNumberFormat="1" applyFont="1" applyFill="1" applyBorder="1"/>
    <xf numFmtId="0" fontId="12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vertical="center" wrapText="1"/>
    </xf>
    <xf numFmtId="0" fontId="1" fillId="0" borderId="0" xfId="0" applyFont="1" applyFill="1"/>
    <xf numFmtId="0" fontId="2" fillId="0" borderId="0" xfId="0" applyFont="1" applyFill="1"/>
    <xf numFmtId="49" fontId="1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right" wrapText="1"/>
    </xf>
    <xf numFmtId="0" fontId="19" fillId="0" borderId="2" xfId="0" applyFont="1" applyBorder="1" applyAlignment="1">
      <alignment wrapText="1"/>
    </xf>
    <xf numFmtId="0" fontId="20" fillId="0" borderId="2" xfId="0" applyFont="1" applyBorder="1" applyAlignment="1">
      <alignment wrapText="1"/>
    </xf>
    <xf numFmtId="0" fontId="21" fillId="0" borderId="2" xfId="0" applyFont="1" applyBorder="1" applyAlignment="1">
      <alignment vertical="center" wrapText="1"/>
    </xf>
    <xf numFmtId="49" fontId="12" fillId="0" borderId="2" xfId="0" applyNumberFormat="1" applyFont="1" applyFill="1" applyBorder="1" applyAlignment="1">
      <alignment horizontal="left" vertical="center" wrapText="1"/>
    </xf>
    <xf numFmtId="164" fontId="12" fillId="0" borderId="2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horizontal="right" vertical="center" wrapText="1"/>
    </xf>
    <xf numFmtId="165" fontId="8" fillId="0" borderId="2" xfId="0" applyNumberFormat="1" applyFont="1" applyFill="1" applyBorder="1"/>
    <xf numFmtId="0" fontId="12" fillId="0" borderId="2" xfId="0" applyFont="1" applyFill="1" applyBorder="1"/>
    <xf numFmtId="0" fontId="12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right" wrapText="1"/>
    </xf>
    <xf numFmtId="0" fontId="6" fillId="0" borderId="2" xfId="0" applyFont="1" applyFill="1" applyBorder="1" applyAlignment="1">
      <alignment horizontal="right" wrapText="1"/>
    </xf>
    <xf numFmtId="165" fontId="8" fillId="3" borderId="2" xfId="0" applyNumberFormat="1" applyFont="1" applyFill="1" applyBorder="1" applyAlignment="1">
      <alignment horizontal="right"/>
    </xf>
    <xf numFmtId="0" fontId="8" fillId="4" borderId="2" xfId="0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0" fontId="19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>
      <alignment vertical="center" wrapText="1"/>
    </xf>
    <xf numFmtId="0" fontId="12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Border="1"/>
    <xf numFmtId="0" fontId="1" fillId="0" borderId="2" xfId="0" applyFont="1" applyBorder="1"/>
    <xf numFmtId="0" fontId="1" fillId="0" borderId="2" xfId="0" applyFont="1" applyFill="1" applyBorder="1"/>
    <xf numFmtId="165" fontId="1" fillId="0" borderId="2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/>
    <xf numFmtId="166" fontId="1" fillId="0" borderId="2" xfId="0" applyNumberFormat="1" applyFont="1" applyFill="1" applyBorder="1"/>
    <xf numFmtId="166" fontId="1" fillId="0" borderId="2" xfId="0" applyNumberFormat="1" applyFont="1" applyFill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1" fillId="2" borderId="2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Border="1" applyAlignment="1"/>
    <xf numFmtId="166" fontId="1" fillId="0" borderId="2" xfId="0" applyNumberFormat="1" applyFont="1" applyBorder="1" applyAlignment="1">
      <alignment horizontal="center"/>
    </xf>
    <xf numFmtId="166" fontId="16" fillId="2" borderId="2" xfId="0" applyNumberFormat="1" applyFont="1" applyFill="1" applyBorder="1" applyAlignment="1">
      <alignment horizontal="right"/>
    </xf>
    <xf numFmtId="166" fontId="1" fillId="0" borderId="2" xfId="0" applyNumberFormat="1" applyFont="1" applyFill="1" applyBorder="1" applyAlignment="1"/>
    <xf numFmtId="166" fontId="1" fillId="0" borderId="2" xfId="0" applyNumberFormat="1" applyFont="1" applyBorder="1" applyAlignment="1"/>
    <xf numFmtId="165" fontId="1" fillId="0" borderId="2" xfId="0" applyNumberFormat="1" applyFont="1" applyFill="1" applyBorder="1" applyAlignment="1"/>
    <xf numFmtId="166" fontId="1" fillId="0" borderId="2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/>
    <xf numFmtId="165" fontId="1" fillId="2" borderId="2" xfId="0" applyNumberFormat="1" applyFont="1" applyFill="1" applyBorder="1"/>
    <xf numFmtId="0" fontId="1" fillId="2" borderId="2" xfId="0" applyFont="1" applyFill="1" applyBorder="1"/>
    <xf numFmtId="165" fontId="1" fillId="2" borderId="2" xfId="0" applyNumberFormat="1" applyFont="1" applyFill="1" applyBorder="1" applyAlignment="1">
      <alignment horizontal="right"/>
    </xf>
    <xf numFmtId="165" fontId="1" fillId="2" borderId="2" xfId="0" applyNumberFormat="1" applyFont="1" applyFill="1" applyBorder="1" applyAlignment="1"/>
    <xf numFmtId="166" fontId="16" fillId="2" borderId="2" xfId="2" applyNumberFormat="1" applyFont="1" applyFill="1" applyBorder="1" applyAlignment="1">
      <alignment horizontal="right" wrapText="1"/>
    </xf>
    <xf numFmtId="166" fontId="16" fillId="2" borderId="2" xfId="0" applyNumberFormat="1" applyFont="1" applyFill="1" applyBorder="1" applyAlignment="1">
      <alignment horizontal="right" wrapText="1"/>
    </xf>
    <xf numFmtId="165" fontId="16" fillId="2" borderId="2" xfId="0" applyNumberFormat="1" applyFont="1" applyFill="1" applyBorder="1" applyAlignment="1">
      <alignment horizontal="right" wrapText="1"/>
    </xf>
    <xf numFmtId="0" fontId="16" fillId="2" borderId="2" xfId="0" applyFont="1" applyFill="1" applyBorder="1" applyAlignment="1">
      <alignment horizontal="right"/>
    </xf>
    <xf numFmtId="165" fontId="16" fillId="2" borderId="2" xfId="0" applyNumberFormat="1" applyFont="1" applyFill="1" applyBorder="1" applyAlignment="1">
      <alignment horizontal="right"/>
    </xf>
    <xf numFmtId="166" fontId="1" fillId="2" borderId="2" xfId="0" applyNumberFormat="1" applyFont="1" applyFill="1" applyBorder="1" applyAlignment="1">
      <alignment wrapText="1"/>
    </xf>
    <xf numFmtId="166" fontId="1" fillId="2" borderId="2" xfId="0" applyNumberFormat="1" applyFont="1" applyFill="1" applyBorder="1" applyAlignment="1">
      <alignment horizontal="right" wrapText="1"/>
    </xf>
    <xf numFmtId="166" fontId="1" fillId="2" borderId="2" xfId="0" applyNumberFormat="1" applyFont="1" applyFill="1" applyBorder="1" applyAlignment="1">
      <alignment horizontal="center" wrapText="1"/>
    </xf>
    <xf numFmtId="166" fontId="1" fillId="2" borderId="2" xfId="0" applyNumberFormat="1" applyFont="1" applyFill="1" applyBorder="1" applyAlignment="1"/>
    <xf numFmtId="166" fontId="16" fillId="2" borderId="2" xfId="1" applyNumberFormat="1" applyFont="1" applyFill="1" applyBorder="1" applyAlignment="1">
      <alignment wrapText="1"/>
    </xf>
    <xf numFmtId="166" fontId="16" fillId="0" borderId="2" xfId="1" applyNumberFormat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/>
    </xf>
    <xf numFmtId="166" fontId="3" fillId="6" borderId="2" xfId="0" applyNumberFormat="1" applyFont="1" applyFill="1" applyBorder="1" applyAlignment="1">
      <alignment horizontal="right"/>
    </xf>
    <xf numFmtId="166" fontId="12" fillId="6" borderId="2" xfId="0" applyNumberFormat="1" applyFont="1" applyFill="1" applyBorder="1"/>
    <xf numFmtId="0" fontId="8" fillId="7" borderId="2" xfId="0" applyFont="1" applyFill="1" applyBorder="1" applyAlignment="1">
      <alignment horizontal="right" wrapText="1"/>
    </xf>
    <xf numFmtId="0" fontId="8" fillId="8" borderId="2" xfId="0" applyFont="1" applyFill="1" applyBorder="1" applyAlignment="1">
      <alignment horizontal="right" wrapText="1"/>
    </xf>
    <xf numFmtId="166" fontId="3" fillId="8" borderId="2" xfId="0" applyNumberFormat="1" applyFont="1" applyFill="1" applyBorder="1"/>
    <xf numFmtId="166" fontId="3" fillId="9" borderId="2" xfId="0" applyNumberFormat="1" applyFont="1" applyFill="1" applyBorder="1"/>
    <xf numFmtId="0" fontId="8" fillId="10" borderId="2" xfId="0" applyFont="1" applyFill="1" applyBorder="1" applyAlignment="1">
      <alignment horizontal="right" wrapText="1"/>
    </xf>
    <xf numFmtId="166" fontId="3" fillId="10" borderId="2" xfId="0" applyNumberFormat="1" applyFont="1" applyFill="1" applyBorder="1"/>
    <xf numFmtId="166" fontId="12" fillId="10" borderId="2" xfId="0" applyNumberFormat="1" applyFont="1" applyFill="1" applyBorder="1"/>
    <xf numFmtId="165" fontId="3" fillId="10" borderId="2" xfId="0" applyNumberFormat="1" applyFont="1" applyFill="1" applyBorder="1"/>
    <xf numFmtId="0" fontId="3" fillId="10" borderId="2" xfId="0" applyFont="1" applyFill="1" applyBorder="1"/>
    <xf numFmtId="0" fontId="12" fillId="10" borderId="2" xfId="0" applyFont="1" applyFill="1" applyBorder="1"/>
    <xf numFmtId="0" fontId="13" fillId="10" borderId="2" xfId="0" applyFont="1" applyFill="1" applyBorder="1" applyAlignment="1">
      <alignment vertical="center" wrapText="1"/>
    </xf>
    <xf numFmtId="0" fontId="8" fillId="11" borderId="2" xfId="0" applyFont="1" applyFill="1" applyBorder="1" applyAlignment="1">
      <alignment horizontal="center" vertical="center" wrapText="1"/>
    </xf>
    <xf numFmtId="166" fontId="3" fillId="11" borderId="2" xfId="0" applyNumberFormat="1" applyFont="1" applyFill="1" applyBorder="1"/>
    <xf numFmtId="0" fontId="12" fillId="11" borderId="2" xfId="0" applyFont="1" applyFill="1" applyBorder="1"/>
    <xf numFmtId="0" fontId="12" fillId="8" borderId="2" xfId="0" applyFont="1" applyFill="1" applyBorder="1" applyAlignment="1">
      <alignment wrapText="1"/>
    </xf>
    <xf numFmtId="0" fontId="8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wrapText="1"/>
    </xf>
    <xf numFmtId="0" fontId="8" fillId="8" borderId="2" xfId="0" applyFont="1" applyFill="1" applyBorder="1" applyAlignment="1">
      <alignment horizontal="right" vertical="center" wrapText="1"/>
    </xf>
    <xf numFmtId="166" fontId="12" fillId="8" borderId="2" xfId="0" applyNumberFormat="1" applyFont="1" applyFill="1" applyBorder="1" applyAlignment="1">
      <alignment wrapText="1"/>
    </xf>
    <xf numFmtId="165" fontId="3" fillId="8" borderId="2" xfId="0" applyNumberFormat="1" applyFont="1" applyFill="1" applyBorder="1"/>
    <xf numFmtId="0" fontId="3" fillId="8" borderId="2" xfId="0" applyFont="1" applyFill="1" applyBorder="1"/>
    <xf numFmtId="0" fontId="8" fillId="12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 wrapText="1"/>
    </xf>
    <xf numFmtId="166" fontId="3" fillId="13" borderId="2" xfId="0" applyNumberFormat="1" applyFont="1" applyFill="1" applyBorder="1"/>
    <xf numFmtId="165" fontId="12" fillId="13" borderId="2" xfId="0" applyNumberFormat="1" applyFont="1" applyFill="1" applyBorder="1" applyAlignment="1">
      <alignment wrapText="1"/>
    </xf>
    <xf numFmtId="0" fontId="8" fillId="14" borderId="2" xfId="0" applyFont="1" applyFill="1" applyBorder="1" applyAlignment="1">
      <alignment horizontal="center" vertical="center" wrapText="1"/>
    </xf>
    <xf numFmtId="166" fontId="3" fillId="14" borderId="2" xfId="0" applyNumberFormat="1" applyFont="1" applyFill="1" applyBorder="1"/>
    <xf numFmtId="165" fontId="12" fillId="14" borderId="2" xfId="0" applyNumberFormat="1" applyFont="1" applyFill="1" applyBorder="1"/>
    <xf numFmtId="0" fontId="8" fillId="14" borderId="2" xfId="0" applyFont="1" applyFill="1" applyBorder="1" applyAlignment="1">
      <alignment horizontal="right"/>
    </xf>
    <xf numFmtId="0" fontId="12" fillId="14" borderId="2" xfId="0" applyFont="1" applyFill="1" applyBorder="1"/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8" fillId="12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wrapText="1"/>
    </xf>
    <xf numFmtId="166" fontId="3" fillId="0" borderId="2" xfId="0" applyNumberFormat="1" applyFont="1" applyFill="1" applyBorder="1"/>
    <xf numFmtId="166" fontId="3" fillId="10" borderId="2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2" fillId="0" borderId="2" xfId="0" applyFont="1" applyBorder="1" applyAlignment="1">
      <alignment wrapText="1"/>
    </xf>
    <xf numFmtId="0" fontId="1" fillId="0" borderId="6" xfId="0" applyFont="1" applyFill="1" applyBorder="1" applyAlignment="1">
      <alignment vertical="center" wrapText="1"/>
    </xf>
    <xf numFmtId="0" fontId="22" fillId="0" borderId="6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165" fontId="3" fillId="5" borderId="2" xfId="0" applyNumberFormat="1" applyFont="1" applyFill="1" applyBorder="1"/>
    <xf numFmtId="0" fontId="1" fillId="5" borderId="2" xfId="0" applyFont="1" applyFill="1" applyBorder="1"/>
    <xf numFmtId="0" fontId="3" fillId="5" borderId="2" xfId="0" applyFont="1" applyFill="1" applyBorder="1"/>
    <xf numFmtId="166" fontId="3" fillId="15" borderId="2" xfId="0" applyNumberFormat="1" applyFont="1" applyFill="1" applyBorder="1"/>
    <xf numFmtId="166" fontId="12" fillId="15" borderId="2" xfId="0" applyNumberFormat="1" applyFont="1" applyFill="1" applyBorder="1"/>
    <xf numFmtId="166" fontId="12" fillId="15" borderId="2" xfId="0" applyNumberFormat="1" applyFont="1" applyFill="1" applyBorder="1" applyAlignment="1">
      <alignment wrapText="1"/>
    </xf>
    <xf numFmtId="166" fontId="1" fillId="0" borderId="2" xfId="0" quotePrefix="1" applyNumberFormat="1" applyFont="1" applyFill="1" applyBorder="1"/>
    <xf numFmtId="0" fontId="6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2" fillId="16" borderId="2" xfId="0" applyFont="1" applyFill="1" applyBorder="1" applyAlignment="1">
      <alignment horizontal="center" vertical="center" wrapText="1"/>
    </xf>
    <xf numFmtId="0" fontId="2" fillId="16" borderId="2" xfId="0" applyFont="1" applyFill="1" applyBorder="1"/>
    <xf numFmtId="166" fontId="1" fillId="16" borderId="2" xfId="0" applyNumberFormat="1" applyFont="1" applyFill="1" applyBorder="1"/>
    <xf numFmtId="0" fontId="12" fillId="16" borderId="2" xfId="0" applyFont="1" applyFill="1" applyBorder="1" applyAlignment="1">
      <alignment wrapText="1"/>
    </xf>
    <xf numFmtId="0" fontId="1" fillId="16" borderId="0" xfId="0" applyFont="1" applyFill="1"/>
    <xf numFmtId="0" fontId="2" fillId="16" borderId="0" xfId="0" applyFont="1" applyFill="1"/>
    <xf numFmtId="165" fontId="6" fillId="16" borderId="2" xfId="0" applyNumberFormat="1" applyFont="1" applyFill="1" applyBorder="1" applyAlignment="1">
      <alignment horizontal="right" wrapText="1"/>
    </xf>
    <xf numFmtId="164" fontId="12" fillId="16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2" fillId="0" borderId="0" xfId="0" applyFont="1" applyFill="1" applyBorder="1"/>
    <xf numFmtId="0" fontId="6" fillId="0" borderId="0" xfId="0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vertical="center" wrapText="1"/>
    </xf>
    <xf numFmtId="0" fontId="12" fillId="0" borderId="0" xfId="0" applyFont="1" applyFill="1" applyBorder="1"/>
    <xf numFmtId="0" fontId="6" fillId="0" borderId="2" xfId="0" applyFont="1" applyFill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8" fillId="14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8" fillId="8" borderId="2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center"/>
    </xf>
    <xf numFmtId="0" fontId="3" fillId="8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horizontal="right" vertical="center" wrapText="1"/>
    </xf>
    <xf numFmtId="0" fontId="3" fillId="11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8" fillId="3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8" fillId="14" borderId="3" xfId="0" applyFont="1" applyFill="1" applyBorder="1" applyAlignment="1">
      <alignment horizontal="center"/>
    </xf>
    <xf numFmtId="0" fontId="8" fillId="14" borderId="7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right" vertical="center" wrapText="1"/>
    </xf>
    <xf numFmtId="0" fontId="12" fillId="0" borderId="2" xfId="0" applyFont="1" applyFill="1" applyBorder="1" applyAlignment="1">
      <alignment horizontal="left" wrapText="1"/>
    </xf>
    <xf numFmtId="0" fontId="8" fillId="3" borderId="2" xfId="0" applyFont="1" applyFill="1" applyBorder="1" applyAlignment="1">
      <alignment horizontal="right"/>
    </xf>
    <xf numFmtId="0" fontId="3" fillId="9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right" vertical="center"/>
    </xf>
    <xf numFmtId="0" fontId="3" fillId="15" borderId="3" xfId="0" applyFont="1" applyFill="1" applyBorder="1" applyAlignment="1">
      <alignment horizontal="center" wrapText="1"/>
    </xf>
    <xf numFmtId="0" fontId="3" fillId="15" borderId="7" xfId="0" applyFont="1" applyFill="1" applyBorder="1" applyAlignment="1">
      <alignment horizontal="center" wrapText="1"/>
    </xf>
    <xf numFmtId="0" fontId="3" fillId="15" borderId="1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16" borderId="2" xfId="0" applyFont="1" applyFill="1" applyBorder="1" applyAlignment="1">
      <alignment horizontal="left" vertical="center" wrapText="1"/>
    </xf>
    <xf numFmtId="0" fontId="6" fillId="16" borderId="3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7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right"/>
    </xf>
    <xf numFmtId="0" fontId="3" fillId="14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 horizontal="center" vertical="center" wrapText="1"/>
    </xf>
    <xf numFmtId="0" fontId="3" fillId="15" borderId="3" xfId="0" applyFont="1" applyFill="1" applyBorder="1" applyAlignment="1">
      <alignment horizontal="center" vertical="center" wrapText="1"/>
    </xf>
    <xf numFmtId="0" fontId="3" fillId="15" borderId="7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 wrapText="1"/>
    </xf>
    <xf numFmtId="165" fontId="3" fillId="14" borderId="3" xfId="0" applyNumberFormat="1" applyFont="1" applyFill="1" applyBorder="1" applyAlignment="1">
      <alignment horizontal="center"/>
    </xf>
    <xf numFmtId="165" fontId="3" fillId="14" borderId="7" xfId="0" applyNumberFormat="1" applyFont="1" applyFill="1" applyBorder="1" applyAlignment="1">
      <alignment horizontal="center"/>
    </xf>
    <xf numFmtId="165" fontId="3" fillId="14" borderId="1" xfId="0" applyNumberFormat="1" applyFont="1" applyFill="1" applyBorder="1" applyAlignment="1">
      <alignment horizontal="center"/>
    </xf>
    <xf numFmtId="165" fontId="3" fillId="14" borderId="3" xfId="0" applyNumberFormat="1" applyFont="1" applyFill="1" applyBorder="1" applyAlignment="1">
      <alignment horizontal="center" vertical="center"/>
    </xf>
    <xf numFmtId="165" fontId="3" fillId="14" borderId="7" xfId="0" applyNumberFormat="1" applyFont="1" applyFill="1" applyBorder="1" applyAlignment="1">
      <alignment horizontal="center" vertical="center"/>
    </xf>
    <xf numFmtId="165" fontId="3" fillId="14" borderId="1" xfId="0" applyNumberFormat="1" applyFont="1" applyFill="1" applyBorder="1" applyAlignment="1">
      <alignment horizontal="center" vertical="center"/>
    </xf>
    <xf numFmtId="165" fontId="3" fillId="14" borderId="3" xfId="0" applyNumberFormat="1" applyFont="1" applyFill="1" applyBorder="1" applyAlignment="1">
      <alignment horizontal="center" vertical="center" wrapText="1"/>
    </xf>
    <xf numFmtId="165" fontId="3" fillId="14" borderId="7" xfId="0" applyNumberFormat="1" applyFont="1" applyFill="1" applyBorder="1" applyAlignment="1">
      <alignment horizontal="center" vertical="center" wrapText="1"/>
    </xf>
    <xf numFmtId="165" fontId="3" fillId="14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2" defaultPivotStyle="PivotStyleMedium9"/>
  <colors>
    <mruColors>
      <color rgb="FFCCFFFF"/>
      <color rgb="FFCCFFCC"/>
      <color rgb="FFCC00FF"/>
      <color rgb="FFFFFFCC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39"/>
  <sheetViews>
    <sheetView tabSelected="1" topLeftCell="B1" zoomScale="130" zoomScaleNormal="130" workbookViewId="0">
      <selection activeCell="F7" sqref="F7:I7"/>
    </sheetView>
  </sheetViews>
  <sheetFormatPr defaultRowHeight="11.25" x14ac:dyDescent="0.2"/>
  <cols>
    <col min="1" max="1" width="16.7109375" style="2" hidden="1" customWidth="1"/>
    <col min="2" max="2" width="14" style="2" customWidth="1"/>
    <col min="3" max="3" width="15.28515625" style="2" customWidth="1"/>
    <col min="4" max="4" width="6.28515625" style="2" hidden="1" customWidth="1"/>
    <col min="5" max="5" width="8.140625" style="2" customWidth="1"/>
    <col min="6" max="6" width="6.140625" style="2" customWidth="1"/>
    <col min="7" max="7" width="8.85546875" style="2" customWidth="1"/>
    <col min="8" max="8" width="8.140625" style="2" customWidth="1"/>
    <col min="9" max="9" width="6.7109375" style="2" customWidth="1"/>
    <col min="10" max="10" width="8.140625" style="2" customWidth="1"/>
    <col min="11" max="11" width="6" style="2" customWidth="1"/>
    <col min="12" max="12" width="8" style="2" customWidth="1"/>
    <col min="13" max="13" width="7.42578125" style="2" customWidth="1"/>
    <col min="14" max="14" width="6" style="2" customWidth="1"/>
    <col min="15" max="15" width="5.7109375" style="2" customWidth="1"/>
    <col min="16" max="16" width="14.7109375" style="18" customWidth="1"/>
    <col min="17" max="16384" width="9.140625" style="2"/>
  </cols>
  <sheetData>
    <row r="1" spans="1:17" x14ac:dyDescent="0.2">
      <c r="B1" s="5" t="s">
        <v>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7" x14ac:dyDescent="0.2">
      <c r="B2" s="5" t="s">
        <v>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7" ht="12" x14ac:dyDescent="0.2">
      <c r="A3" s="220" t="s">
        <v>6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</row>
    <row r="4" spans="1:17" ht="33.75" customHeight="1" x14ac:dyDescent="0.2">
      <c r="A4" s="221" t="s">
        <v>301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</row>
    <row r="5" spans="1:17" ht="15" customHeight="1" x14ac:dyDescent="0.2">
      <c r="A5" s="6"/>
      <c r="B5" s="222" t="s">
        <v>302</v>
      </c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6"/>
      <c r="N5" s="6"/>
      <c r="O5" s="6"/>
      <c r="P5" s="19" t="s">
        <v>5</v>
      </c>
    </row>
    <row r="6" spans="1:17" ht="26.25" customHeight="1" x14ac:dyDescent="0.2">
      <c r="A6" s="223" t="s">
        <v>41</v>
      </c>
      <c r="B6" s="223" t="s">
        <v>3</v>
      </c>
      <c r="C6" s="223" t="s">
        <v>4</v>
      </c>
      <c r="D6" s="224"/>
      <c r="E6" s="223" t="s">
        <v>303</v>
      </c>
      <c r="F6" s="223"/>
      <c r="G6" s="223"/>
      <c r="H6" s="223"/>
      <c r="I6" s="223"/>
      <c r="J6" s="192" t="s">
        <v>304</v>
      </c>
      <c r="K6" s="192"/>
      <c r="L6" s="192"/>
      <c r="M6" s="192"/>
      <c r="N6" s="192"/>
      <c r="O6" s="192" t="s">
        <v>305</v>
      </c>
      <c r="P6" s="223" t="s">
        <v>72</v>
      </c>
      <c r="Q6" s="1"/>
    </row>
    <row r="7" spans="1:17" ht="15" customHeight="1" x14ac:dyDescent="0.2">
      <c r="A7" s="223"/>
      <c r="B7" s="223"/>
      <c r="C7" s="223"/>
      <c r="D7" s="224"/>
      <c r="E7" s="223" t="s">
        <v>1</v>
      </c>
      <c r="F7" s="223" t="s">
        <v>2</v>
      </c>
      <c r="G7" s="223"/>
      <c r="H7" s="223"/>
      <c r="I7" s="223"/>
      <c r="J7" s="223" t="s">
        <v>1</v>
      </c>
      <c r="K7" s="223" t="s">
        <v>2</v>
      </c>
      <c r="L7" s="223"/>
      <c r="M7" s="223"/>
      <c r="N7" s="223"/>
      <c r="O7" s="192"/>
      <c r="P7" s="223"/>
      <c r="Q7" s="1"/>
    </row>
    <row r="8" spans="1:17" x14ac:dyDescent="0.2">
      <c r="A8" s="223"/>
      <c r="B8" s="223"/>
      <c r="C8" s="223"/>
      <c r="D8" s="224"/>
      <c r="E8" s="223"/>
      <c r="F8" s="63" t="s">
        <v>80</v>
      </c>
      <c r="G8" s="63" t="s">
        <v>81</v>
      </c>
      <c r="H8" s="63" t="s">
        <v>82</v>
      </c>
      <c r="I8" s="63" t="s">
        <v>0</v>
      </c>
      <c r="J8" s="223"/>
      <c r="K8" s="63" t="s">
        <v>80</v>
      </c>
      <c r="L8" s="63" t="s">
        <v>81</v>
      </c>
      <c r="M8" s="63" t="s">
        <v>82</v>
      </c>
      <c r="N8" s="63" t="s">
        <v>0</v>
      </c>
      <c r="O8" s="192"/>
      <c r="P8" s="223"/>
      <c r="Q8" s="1"/>
    </row>
    <row r="9" spans="1:17" x14ac:dyDescent="0.2">
      <c r="A9" s="7"/>
      <c r="B9" s="65">
        <v>1</v>
      </c>
      <c r="C9" s="65">
        <v>2</v>
      </c>
      <c r="D9" s="65"/>
      <c r="E9" s="65">
        <v>3</v>
      </c>
      <c r="F9" s="65">
        <v>4</v>
      </c>
      <c r="G9" s="65">
        <v>5</v>
      </c>
      <c r="H9" s="65">
        <v>6</v>
      </c>
      <c r="I9" s="65">
        <v>7</v>
      </c>
      <c r="J9" s="65">
        <v>8</v>
      </c>
      <c r="K9" s="65">
        <v>9</v>
      </c>
      <c r="L9" s="65">
        <v>10</v>
      </c>
      <c r="M9" s="65">
        <v>11</v>
      </c>
      <c r="N9" s="65">
        <v>12</v>
      </c>
      <c r="O9" s="65">
        <v>13</v>
      </c>
      <c r="P9" s="20">
        <v>14</v>
      </c>
      <c r="Q9" s="1"/>
    </row>
    <row r="10" spans="1:17" ht="24.75" customHeight="1" x14ac:dyDescent="0.2">
      <c r="A10" s="225" t="s">
        <v>36</v>
      </c>
      <c r="B10" s="225"/>
      <c r="C10" s="225"/>
      <c r="D10" s="109"/>
      <c r="E10" s="110">
        <f>E11+E17+E59+E67+E76+E100+E131+E190</f>
        <v>503412.19999999995</v>
      </c>
      <c r="F10" s="110">
        <f>F11+F17+F59+F67+F76+F100+F131+F190</f>
        <v>0</v>
      </c>
      <c r="G10" s="110">
        <f>G11+G17+G59+G67+G76+G100+G131+G190</f>
        <v>341703.80000000005</v>
      </c>
      <c r="H10" s="110">
        <f>H11+H17+H59+H67+H76+H100+H131+H190</f>
        <v>161708.4</v>
      </c>
      <c r="I10" s="110">
        <v>0</v>
      </c>
      <c r="J10" s="110">
        <f>J17+J131+J100+J76+J11+J190+J67+J59</f>
        <v>46333.8</v>
      </c>
      <c r="K10" s="110">
        <f>K17+K131+K100+K76+K11+K190+K67+K59</f>
        <v>0</v>
      </c>
      <c r="L10" s="110">
        <f>L17+L131+L100+L76+L11+L190+L67+L59</f>
        <v>11574.4</v>
      </c>
      <c r="M10" s="110">
        <f>M17+M131+M100+M76+M11+M190+M67+M59</f>
        <v>34759.4</v>
      </c>
      <c r="N10" s="110">
        <f>N17+N131+N100+N76+N11+N190+N67+N59</f>
        <v>0</v>
      </c>
      <c r="O10" s="110">
        <f>J10/E10*100</f>
        <v>9.2039485733559907</v>
      </c>
      <c r="P10" s="111"/>
      <c r="Q10" s="1"/>
    </row>
    <row r="11" spans="1:17" ht="58.5" customHeight="1" x14ac:dyDescent="0.2">
      <c r="A11" s="226" t="s">
        <v>89</v>
      </c>
      <c r="B11" s="227"/>
      <c r="C11" s="228"/>
      <c r="D11" s="112"/>
      <c r="E11" s="163">
        <f>SUM(E12:E16)</f>
        <v>1214.4000000000001</v>
      </c>
      <c r="F11" s="163">
        <f t="shared" ref="F11:L11" si="0">SUM(F12:F16)</f>
        <v>0</v>
      </c>
      <c r="G11" s="163">
        <f t="shared" si="0"/>
        <v>0</v>
      </c>
      <c r="H11" s="163">
        <f>SUM(H12:H16)</f>
        <v>1214.4000000000001</v>
      </c>
      <c r="I11" s="163">
        <f t="shared" si="0"/>
        <v>0</v>
      </c>
      <c r="J11" s="163">
        <f t="shared" si="0"/>
        <v>440.3</v>
      </c>
      <c r="K11" s="163">
        <f t="shared" si="0"/>
        <v>0</v>
      </c>
      <c r="L11" s="163">
        <f t="shared" si="0"/>
        <v>0</v>
      </c>
      <c r="M11" s="163">
        <f>SUM(M12:M16)</f>
        <v>440.3</v>
      </c>
      <c r="N11" s="163">
        <f>SUM(N12:N16)</f>
        <v>0</v>
      </c>
      <c r="O11" s="163">
        <f>J11/E11*100</f>
        <v>36.256587615283266</v>
      </c>
      <c r="P11" s="164"/>
      <c r="Q11" s="1"/>
    </row>
    <row r="12" spans="1:17" ht="33" customHeight="1" x14ac:dyDescent="0.2">
      <c r="A12" s="71" t="s">
        <v>59</v>
      </c>
      <c r="B12" s="191" t="s">
        <v>31</v>
      </c>
      <c r="C12" s="191"/>
      <c r="D12" s="17"/>
      <c r="E12" s="78">
        <f>H12</f>
        <v>830</v>
      </c>
      <c r="F12" s="78"/>
      <c r="G12" s="78"/>
      <c r="H12" s="78">
        <v>830</v>
      </c>
      <c r="I12" s="78"/>
      <c r="J12" s="90">
        <f>M12</f>
        <v>382.2</v>
      </c>
      <c r="K12" s="78"/>
      <c r="L12" s="78"/>
      <c r="M12" s="78">
        <v>382.2</v>
      </c>
      <c r="N12" s="78"/>
      <c r="O12" s="78">
        <f>J12/E12*100</f>
        <v>46.048192771084331</v>
      </c>
      <c r="P12" s="21" t="s">
        <v>282</v>
      </c>
      <c r="Q12" s="1"/>
    </row>
    <row r="13" spans="1:17" ht="24.75" customHeight="1" x14ac:dyDescent="0.2">
      <c r="A13" s="71" t="s">
        <v>79</v>
      </c>
      <c r="B13" s="201" t="s">
        <v>40</v>
      </c>
      <c r="C13" s="201"/>
      <c r="D13" s="11"/>
      <c r="E13" s="78">
        <f>H13</f>
        <v>100</v>
      </c>
      <c r="F13" s="78"/>
      <c r="G13" s="78"/>
      <c r="H13" s="78">
        <v>100</v>
      </c>
      <c r="I13" s="78"/>
      <c r="J13" s="90">
        <f>M13</f>
        <v>16.100000000000001</v>
      </c>
      <c r="K13" s="78"/>
      <c r="L13" s="78"/>
      <c r="M13" s="78">
        <v>16.100000000000001</v>
      </c>
      <c r="N13" s="78"/>
      <c r="O13" s="78">
        <f t="shared" ref="O13:O15" si="1">J13/E13*100</f>
        <v>16.100000000000001</v>
      </c>
      <c r="P13" s="22" t="s">
        <v>135</v>
      </c>
      <c r="Q13" s="1"/>
    </row>
    <row r="14" spans="1:17" ht="25.5" customHeight="1" x14ac:dyDescent="0.2">
      <c r="A14" s="71" t="s">
        <v>60</v>
      </c>
      <c r="B14" s="201" t="s">
        <v>138</v>
      </c>
      <c r="C14" s="201"/>
      <c r="D14" s="17"/>
      <c r="E14" s="78">
        <f>H14</f>
        <v>99.9</v>
      </c>
      <c r="F14" s="78"/>
      <c r="G14" s="78"/>
      <c r="H14" s="78">
        <v>99.9</v>
      </c>
      <c r="I14" s="78"/>
      <c r="J14" s="90">
        <f>M14</f>
        <v>0</v>
      </c>
      <c r="K14" s="78"/>
      <c r="L14" s="78"/>
      <c r="M14" s="79">
        <v>0</v>
      </c>
      <c r="N14" s="78"/>
      <c r="O14" s="78">
        <f t="shared" si="1"/>
        <v>0</v>
      </c>
      <c r="P14" s="22"/>
      <c r="Q14" s="1"/>
    </row>
    <row r="15" spans="1:17" ht="25.5" customHeight="1" x14ac:dyDescent="0.2">
      <c r="A15" s="71"/>
      <c r="B15" s="201" t="s">
        <v>139</v>
      </c>
      <c r="C15" s="201"/>
      <c r="D15" s="17"/>
      <c r="E15" s="78">
        <f>H15</f>
        <v>184.5</v>
      </c>
      <c r="F15" s="78"/>
      <c r="G15" s="78"/>
      <c r="H15" s="78">
        <v>184.5</v>
      </c>
      <c r="I15" s="78"/>
      <c r="J15" s="90">
        <f>M15</f>
        <v>42</v>
      </c>
      <c r="K15" s="78"/>
      <c r="L15" s="78"/>
      <c r="M15" s="79">
        <v>42</v>
      </c>
      <c r="N15" s="78"/>
      <c r="O15" s="78">
        <f t="shared" si="1"/>
        <v>22.76422764227642</v>
      </c>
      <c r="P15" s="22" t="s">
        <v>197</v>
      </c>
      <c r="Q15" s="1"/>
    </row>
    <row r="16" spans="1:17" ht="114.75" hidden="1" customHeight="1" x14ac:dyDescent="0.2">
      <c r="A16" s="71" t="s">
        <v>61</v>
      </c>
      <c r="B16" s="201" t="s">
        <v>32</v>
      </c>
      <c r="C16" s="201"/>
      <c r="D16" s="17"/>
      <c r="E16" s="78">
        <f>H16</f>
        <v>0</v>
      </c>
      <c r="F16" s="78"/>
      <c r="G16" s="78"/>
      <c r="H16" s="78">
        <v>0</v>
      </c>
      <c r="I16" s="78"/>
      <c r="J16" s="90">
        <f>M16</f>
        <v>0</v>
      </c>
      <c r="K16" s="78"/>
      <c r="L16" s="78"/>
      <c r="M16" s="79">
        <v>0</v>
      </c>
      <c r="N16" s="78"/>
      <c r="O16" s="78"/>
      <c r="P16" s="22"/>
      <c r="Q16" s="1"/>
    </row>
    <row r="17" spans="1:17" ht="47.25" customHeight="1" x14ac:dyDescent="0.2">
      <c r="A17" s="229" t="s">
        <v>90</v>
      </c>
      <c r="B17" s="229"/>
      <c r="C17" s="229"/>
      <c r="D17" s="116"/>
      <c r="E17" s="117">
        <f>SUM(E22+E48+E55+E58)</f>
        <v>4213.6000000000004</v>
      </c>
      <c r="F17" s="117">
        <f t="shared" ref="F17:N17" si="2">SUM(F22+F48+F55+F58)</f>
        <v>0</v>
      </c>
      <c r="G17" s="117">
        <f t="shared" si="2"/>
        <v>10.6</v>
      </c>
      <c r="H17" s="117">
        <f t="shared" si="2"/>
        <v>4203</v>
      </c>
      <c r="I17" s="117">
        <f t="shared" si="2"/>
        <v>0</v>
      </c>
      <c r="J17" s="117">
        <f t="shared" si="2"/>
        <v>204.2</v>
      </c>
      <c r="K17" s="117">
        <f t="shared" si="2"/>
        <v>0</v>
      </c>
      <c r="L17" s="117">
        <f t="shared" si="2"/>
        <v>0</v>
      </c>
      <c r="M17" s="117">
        <f t="shared" si="2"/>
        <v>204.2</v>
      </c>
      <c r="N17" s="117">
        <f t="shared" si="2"/>
        <v>0</v>
      </c>
      <c r="O17" s="117">
        <f>J17/E17*100</f>
        <v>4.8462122650465149</v>
      </c>
      <c r="P17" s="118"/>
      <c r="Q17" s="1"/>
    </row>
    <row r="18" spans="1:17" ht="18.75" customHeight="1" x14ac:dyDescent="0.2">
      <c r="A18" s="230" t="s">
        <v>230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1"/>
    </row>
    <row r="19" spans="1:17" ht="42.75" hidden="1" customHeight="1" x14ac:dyDescent="0.2">
      <c r="A19" s="71" t="s">
        <v>43</v>
      </c>
      <c r="B19" s="191" t="s">
        <v>9</v>
      </c>
      <c r="C19" s="191"/>
      <c r="D19" s="17">
        <v>0</v>
      </c>
      <c r="E19" s="9">
        <v>0</v>
      </c>
      <c r="F19" s="9"/>
      <c r="G19" s="9"/>
      <c r="H19" s="9">
        <v>0</v>
      </c>
      <c r="I19" s="9"/>
      <c r="J19" s="10">
        <v>0</v>
      </c>
      <c r="K19" s="9"/>
      <c r="L19" s="9"/>
      <c r="M19" s="9">
        <v>0</v>
      </c>
      <c r="N19" s="7"/>
      <c r="O19" s="7"/>
      <c r="P19" s="23" t="s">
        <v>85</v>
      </c>
      <c r="Q19" s="1"/>
    </row>
    <row r="20" spans="1:17" ht="53.25" hidden="1" customHeight="1" x14ac:dyDescent="0.2">
      <c r="A20" s="77"/>
      <c r="B20" s="191" t="s">
        <v>140</v>
      </c>
      <c r="C20" s="191"/>
      <c r="D20" s="17"/>
      <c r="E20" s="10">
        <f>H20</f>
        <v>0</v>
      </c>
      <c r="F20" s="10"/>
      <c r="G20" s="10"/>
      <c r="H20" s="10">
        <v>0</v>
      </c>
      <c r="I20" s="9"/>
      <c r="J20" s="10">
        <f>L20+M20</f>
        <v>0</v>
      </c>
      <c r="K20" s="9"/>
      <c r="L20" s="9"/>
      <c r="M20" s="9"/>
      <c r="N20" s="7"/>
      <c r="O20" s="9" t="e">
        <f t="shared" ref="O20:O21" si="3">J20/E20*100</f>
        <v>#DIV/0!</v>
      </c>
      <c r="P20" s="47" t="s">
        <v>143</v>
      </c>
      <c r="Q20" s="1"/>
    </row>
    <row r="21" spans="1:17" ht="28.5" customHeight="1" x14ac:dyDescent="0.2">
      <c r="A21" s="72" t="s">
        <v>42</v>
      </c>
      <c r="B21" s="191" t="s">
        <v>10</v>
      </c>
      <c r="C21" s="191"/>
      <c r="D21" s="56">
        <v>44.4</v>
      </c>
      <c r="E21" s="70">
        <f>H21</f>
        <v>100</v>
      </c>
      <c r="F21" s="92"/>
      <c r="G21" s="92"/>
      <c r="H21" s="91">
        <v>100</v>
      </c>
      <c r="I21" s="69"/>
      <c r="J21" s="70">
        <f>M21</f>
        <v>0</v>
      </c>
      <c r="K21" s="69"/>
      <c r="L21" s="69"/>
      <c r="M21" s="70"/>
      <c r="N21" s="69"/>
      <c r="O21" s="67">
        <f t="shared" si="3"/>
        <v>0</v>
      </c>
      <c r="P21" s="39" t="s">
        <v>283</v>
      </c>
      <c r="Q21" s="1"/>
    </row>
    <row r="22" spans="1:17" ht="20.25" customHeight="1" x14ac:dyDescent="0.2">
      <c r="A22" s="206" t="s">
        <v>233</v>
      </c>
      <c r="B22" s="206"/>
      <c r="C22" s="206"/>
      <c r="D22" s="116">
        <f t="shared" ref="D22:N22" si="4">SUM(D19:D21)</f>
        <v>44.4</v>
      </c>
      <c r="E22" s="119">
        <f t="shared" si="4"/>
        <v>100</v>
      </c>
      <c r="F22" s="120">
        <f t="shared" si="4"/>
        <v>0</v>
      </c>
      <c r="G22" s="119">
        <f t="shared" si="4"/>
        <v>0</v>
      </c>
      <c r="H22" s="119">
        <f t="shared" si="4"/>
        <v>100</v>
      </c>
      <c r="I22" s="120">
        <f t="shared" si="4"/>
        <v>0</v>
      </c>
      <c r="J22" s="119">
        <f t="shared" si="4"/>
        <v>0</v>
      </c>
      <c r="K22" s="120">
        <f t="shared" si="4"/>
        <v>0</v>
      </c>
      <c r="L22" s="120">
        <f t="shared" si="4"/>
        <v>0</v>
      </c>
      <c r="M22" s="119">
        <f t="shared" si="4"/>
        <v>0</v>
      </c>
      <c r="N22" s="120">
        <f t="shared" si="4"/>
        <v>0</v>
      </c>
      <c r="O22" s="119">
        <f>J22/E22*100</f>
        <v>0</v>
      </c>
      <c r="P22" s="121"/>
      <c r="Q22" s="1"/>
    </row>
    <row r="23" spans="1:17" ht="29.25" customHeight="1" x14ac:dyDescent="0.2">
      <c r="A23" s="223" t="s">
        <v>231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1"/>
    </row>
    <row r="24" spans="1:17" s="42" customFormat="1" ht="26.25" customHeight="1" x14ac:dyDescent="0.2">
      <c r="A24" s="72" t="s">
        <v>44</v>
      </c>
      <c r="B24" s="191" t="s">
        <v>11</v>
      </c>
      <c r="C24" s="191"/>
      <c r="D24" s="56">
        <v>600</v>
      </c>
      <c r="E24" s="79">
        <f>H24</f>
        <v>500</v>
      </c>
      <c r="F24" s="79"/>
      <c r="G24" s="79"/>
      <c r="H24" s="79">
        <v>500</v>
      </c>
      <c r="I24" s="79"/>
      <c r="J24" s="79">
        <f>K24+L24+M24+N24</f>
        <v>0</v>
      </c>
      <c r="K24" s="79"/>
      <c r="L24" s="79"/>
      <c r="M24" s="79">
        <v>0</v>
      </c>
      <c r="N24" s="79"/>
      <c r="O24" s="79">
        <f>J24/E24*100</f>
        <v>0</v>
      </c>
      <c r="P24" s="47" t="s">
        <v>143</v>
      </c>
      <c r="Q24" s="41"/>
    </row>
    <row r="25" spans="1:17" ht="25.5" customHeight="1" x14ac:dyDescent="0.2">
      <c r="A25" s="71" t="s">
        <v>44</v>
      </c>
      <c r="B25" s="191" t="s">
        <v>12</v>
      </c>
      <c r="C25" s="191"/>
      <c r="D25" s="55">
        <v>48</v>
      </c>
      <c r="E25" s="79">
        <f t="shared" ref="E25:E47" si="5">H25</f>
        <v>18</v>
      </c>
      <c r="F25" s="79"/>
      <c r="G25" s="78"/>
      <c r="H25" s="79">
        <v>18</v>
      </c>
      <c r="I25" s="78"/>
      <c r="J25" s="90">
        <f t="shared" ref="J25:J47" si="6">K25+L25+M25+N25</f>
        <v>0</v>
      </c>
      <c r="K25" s="78"/>
      <c r="L25" s="78"/>
      <c r="M25" s="79">
        <v>0</v>
      </c>
      <c r="N25" s="78"/>
      <c r="O25" s="79">
        <f t="shared" ref="O25:O47" si="7">J25/E25*100</f>
        <v>0</v>
      </c>
      <c r="P25" s="39" t="s">
        <v>283</v>
      </c>
      <c r="Q25" s="1"/>
    </row>
    <row r="26" spans="1:17" ht="31.5" hidden="1" customHeight="1" x14ac:dyDescent="0.2">
      <c r="A26" s="71" t="s">
        <v>46</v>
      </c>
      <c r="B26" s="191" t="s">
        <v>120</v>
      </c>
      <c r="C26" s="191"/>
      <c r="D26" s="55">
        <v>0</v>
      </c>
      <c r="E26" s="79">
        <f t="shared" si="5"/>
        <v>0</v>
      </c>
      <c r="F26" s="79"/>
      <c r="G26" s="78"/>
      <c r="H26" s="79">
        <v>0</v>
      </c>
      <c r="I26" s="78"/>
      <c r="J26" s="90">
        <f t="shared" si="6"/>
        <v>0</v>
      </c>
      <c r="K26" s="78"/>
      <c r="L26" s="78"/>
      <c r="M26" s="79"/>
      <c r="N26" s="78"/>
      <c r="O26" s="79" t="e">
        <f t="shared" si="7"/>
        <v>#DIV/0!</v>
      </c>
      <c r="P26" s="47"/>
      <c r="Q26" s="1"/>
    </row>
    <row r="27" spans="1:17" ht="23.25" hidden="1" customHeight="1" x14ac:dyDescent="0.2">
      <c r="A27" s="71" t="s">
        <v>47</v>
      </c>
      <c r="B27" s="191" t="s">
        <v>122</v>
      </c>
      <c r="C27" s="191"/>
      <c r="D27" s="55">
        <v>95</v>
      </c>
      <c r="E27" s="79">
        <f t="shared" si="5"/>
        <v>0</v>
      </c>
      <c r="F27" s="79"/>
      <c r="G27" s="78"/>
      <c r="H27" s="79">
        <v>0</v>
      </c>
      <c r="I27" s="78"/>
      <c r="J27" s="90">
        <f t="shared" si="6"/>
        <v>0</v>
      </c>
      <c r="K27" s="78"/>
      <c r="L27" s="78"/>
      <c r="M27" s="79">
        <v>0</v>
      </c>
      <c r="N27" s="78"/>
      <c r="O27" s="79" t="e">
        <f t="shared" si="7"/>
        <v>#DIV/0!</v>
      </c>
      <c r="P27" s="22"/>
      <c r="Q27" s="1"/>
    </row>
    <row r="28" spans="1:17" ht="23.25" hidden="1" customHeight="1" x14ac:dyDescent="0.2">
      <c r="A28" s="71" t="s">
        <v>46</v>
      </c>
      <c r="B28" s="191" t="s">
        <v>146</v>
      </c>
      <c r="C28" s="191"/>
      <c r="D28" s="55">
        <v>700</v>
      </c>
      <c r="E28" s="79">
        <f t="shared" si="5"/>
        <v>0</v>
      </c>
      <c r="F28" s="79"/>
      <c r="G28" s="78"/>
      <c r="H28" s="79">
        <v>0</v>
      </c>
      <c r="I28" s="78"/>
      <c r="J28" s="90">
        <f>K28+L28+M28+N28</f>
        <v>0</v>
      </c>
      <c r="K28" s="78"/>
      <c r="L28" s="78"/>
      <c r="M28" s="79">
        <v>0</v>
      </c>
      <c r="N28" s="78"/>
      <c r="O28" s="79" t="e">
        <f t="shared" si="7"/>
        <v>#DIV/0!</v>
      </c>
      <c r="P28" s="47" t="s">
        <v>210</v>
      </c>
      <c r="Q28" s="1"/>
    </row>
    <row r="29" spans="1:17" ht="42.75" hidden="1" customHeight="1" x14ac:dyDescent="0.2">
      <c r="A29" s="71"/>
      <c r="B29" s="192"/>
      <c r="C29" s="192"/>
      <c r="D29" s="55"/>
      <c r="E29" s="79"/>
      <c r="F29" s="79"/>
      <c r="G29" s="78"/>
      <c r="H29" s="79"/>
      <c r="I29" s="78"/>
      <c r="J29" s="90"/>
      <c r="K29" s="78"/>
      <c r="L29" s="78"/>
      <c r="M29" s="79"/>
      <c r="N29" s="78"/>
      <c r="O29" s="79"/>
      <c r="P29" s="25"/>
      <c r="Q29" s="1"/>
    </row>
    <row r="30" spans="1:17" ht="23.25" customHeight="1" x14ac:dyDescent="0.2">
      <c r="A30" s="71" t="s">
        <v>48</v>
      </c>
      <c r="B30" s="191" t="s">
        <v>92</v>
      </c>
      <c r="C30" s="191"/>
      <c r="D30" s="55">
        <v>25</v>
      </c>
      <c r="E30" s="79">
        <f t="shared" si="5"/>
        <v>57</v>
      </c>
      <c r="F30" s="79"/>
      <c r="G30" s="79"/>
      <c r="H30" s="79">
        <v>57</v>
      </c>
      <c r="I30" s="79"/>
      <c r="J30" s="79">
        <f>M30</f>
        <v>11.6</v>
      </c>
      <c r="K30" s="79"/>
      <c r="L30" s="79"/>
      <c r="M30" s="79">
        <v>11.6</v>
      </c>
      <c r="N30" s="79"/>
      <c r="O30" s="79">
        <f t="shared" si="7"/>
        <v>20.350877192982455</v>
      </c>
      <c r="P30" s="49" t="s">
        <v>211</v>
      </c>
      <c r="Q30" s="1"/>
    </row>
    <row r="31" spans="1:17" s="42" customFormat="1" ht="27" hidden="1" customHeight="1" x14ac:dyDescent="0.2">
      <c r="A31" s="72" t="s">
        <v>50</v>
      </c>
      <c r="B31" s="191" t="s">
        <v>121</v>
      </c>
      <c r="C31" s="191"/>
      <c r="D31" s="55">
        <v>680</v>
      </c>
      <c r="E31" s="79">
        <f t="shared" si="5"/>
        <v>0</v>
      </c>
      <c r="F31" s="79"/>
      <c r="G31" s="79"/>
      <c r="H31" s="79">
        <v>0</v>
      </c>
      <c r="I31" s="79"/>
      <c r="J31" s="79">
        <f t="shared" si="6"/>
        <v>0</v>
      </c>
      <c r="K31" s="79"/>
      <c r="L31" s="79"/>
      <c r="M31" s="79">
        <v>0</v>
      </c>
      <c r="N31" s="79"/>
      <c r="O31" s="79" t="e">
        <f t="shared" si="7"/>
        <v>#DIV/0!</v>
      </c>
      <c r="P31" s="47" t="s">
        <v>219</v>
      </c>
      <c r="Q31" s="41"/>
    </row>
    <row r="32" spans="1:17" s="42" customFormat="1" ht="43.5" customHeight="1" x14ac:dyDescent="0.2">
      <c r="A32" s="72" t="s">
        <v>45</v>
      </c>
      <c r="B32" s="191" t="s">
        <v>39</v>
      </c>
      <c r="C32" s="191"/>
      <c r="D32" s="55">
        <v>300</v>
      </c>
      <c r="E32" s="79">
        <v>150</v>
      </c>
      <c r="F32" s="79"/>
      <c r="G32" s="79"/>
      <c r="H32" s="79">
        <v>150</v>
      </c>
      <c r="I32" s="79"/>
      <c r="J32" s="79">
        <f>M32</f>
        <v>25</v>
      </c>
      <c r="K32" s="79"/>
      <c r="L32" s="79"/>
      <c r="M32" s="79">
        <v>25</v>
      </c>
      <c r="N32" s="79"/>
      <c r="O32" s="79">
        <f t="shared" si="7"/>
        <v>16.666666666666664</v>
      </c>
      <c r="P32" s="22" t="s">
        <v>179</v>
      </c>
      <c r="Q32" s="41"/>
    </row>
    <row r="33" spans="1:17" ht="48.75" customHeight="1" x14ac:dyDescent="0.2">
      <c r="A33" s="71" t="s">
        <v>49</v>
      </c>
      <c r="B33" s="191" t="s">
        <v>13</v>
      </c>
      <c r="C33" s="191"/>
      <c r="D33" s="55">
        <v>100</v>
      </c>
      <c r="E33" s="79">
        <f t="shared" si="5"/>
        <v>100</v>
      </c>
      <c r="F33" s="79"/>
      <c r="G33" s="78"/>
      <c r="H33" s="79">
        <v>100</v>
      </c>
      <c r="I33" s="78"/>
      <c r="J33" s="90">
        <f t="shared" si="6"/>
        <v>0</v>
      </c>
      <c r="K33" s="78"/>
      <c r="L33" s="78"/>
      <c r="M33" s="79">
        <v>0</v>
      </c>
      <c r="N33" s="78"/>
      <c r="O33" s="79">
        <f t="shared" si="7"/>
        <v>0</v>
      </c>
      <c r="P33" s="39" t="s">
        <v>283</v>
      </c>
      <c r="Q33" s="1"/>
    </row>
    <row r="34" spans="1:17" ht="49.5" customHeight="1" x14ac:dyDescent="0.2">
      <c r="A34" s="71" t="s">
        <v>51</v>
      </c>
      <c r="B34" s="191" t="s">
        <v>174</v>
      </c>
      <c r="C34" s="191"/>
      <c r="D34" s="55">
        <v>279</v>
      </c>
      <c r="E34" s="79">
        <f t="shared" si="5"/>
        <v>300</v>
      </c>
      <c r="F34" s="79"/>
      <c r="G34" s="78"/>
      <c r="H34" s="79">
        <v>300</v>
      </c>
      <c r="I34" s="78"/>
      <c r="J34" s="90">
        <f t="shared" si="6"/>
        <v>120</v>
      </c>
      <c r="K34" s="78"/>
      <c r="L34" s="78"/>
      <c r="M34" s="79">
        <v>120</v>
      </c>
      <c r="N34" s="78"/>
      <c r="O34" s="79">
        <f t="shared" si="7"/>
        <v>40</v>
      </c>
      <c r="P34" s="22" t="s">
        <v>284</v>
      </c>
      <c r="Q34" s="1"/>
    </row>
    <row r="35" spans="1:17" ht="27" customHeight="1" x14ac:dyDescent="0.2">
      <c r="A35" s="71" t="s">
        <v>51</v>
      </c>
      <c r="B35" s="191" t="s">
        <v>14</v>
      </c>
      <c r="C35" s="191"/>
      <c r="D35" s="55">
        <v>40</v>
      </c>
      <c r="E35" s="79">
        <f t="shared" si="5"/>
        <v>40</v>
      </c>
      <c r="F35" s="79"/>
      <c r="G35" s="78"/>
      <c r="H35" s="79">
        <v>40</v>
      </c>
      <c r="I35" s="78"/>
      <c r="J35" s="90">
        <f t="shared" si="6"/>
        <v>0</v>
      </c>
      <c r="K35" s="78"/>
      <c r="L35" s="78"/>
      <c r="M35" s="79">
        <v>0</v>
      </c>
      <c r="N35" s="78"/>
      <c r="O35" s="79">
        <f t="shared" si="7"/>
        <v>0</v>
      </c>
      <c r="P35" s="22" t="s">
        <v>137</v>
      </c>
      <c r="Q35" s="1"/>
    </row>
    <row r="36" spans="1:17" ht="48" hidden="1" customHeight="1" x14ac:dyDescent="0.2">
      <c r="A36" s="71" t="s">
        <v>51</v>
      </c>
      <c r="B36" s="191" t="s">
        <v>147</v>
      </c>
      <c r="C36" s="191"/>
      <c r="D36" s="55">
        <v>252</v>
      </c>
      <c r="E36" s="79">
        <f t="shared" si="5"/>
        <v>0</v>
      </c>
      <c r="F36" s="79"/>
      <c r="G36" s="78"/>
      <c r="H36" s="79">
        <v>0</v>
      </c>
      <c r="I36" s="78"/>
      <c r="J36" s="90">
        <f t="shared" si="6"/>
        <v>0</v>
      </c>
      <c r="K36" s="78"/>
      <c r="L36" s="78"/>
      <c r="M36" s="79">
        <v>0</v>
      </c>
      <c r="N36" s="78"/>
      <c r="O36" s="79" t="e">
        <f t="shared" si="7"/>
        <v>#DIV/0!</v>
      </c>
      <c r="P36" s="47"/>
      <c r="Q36" s="1"/>
    </row>
    <row r="37" spans="1:17" ht="46.5" customHeight="1" x14ac:dyDescent="0.2">
      <c r="A37" s="71" t="s">
        <v>51</v>
      </c>
      <c r="B37" s="191" t="s">
        <v>148</v>
      </c>
      <c r="C37" s="191"/>
      <c r="D37" s="55">
        <v>52</v>
      </c>
      <c r="E37" s="79">
        <f t="shared" si="5"/>
        <v>52</v>
      </c>
      <c r="F37" s="79"/>
      <c r="G37" s="78"/>
      <c r="H37" s="79">
        <v>52</v>
      </c>
      <c r="I37" s="78"/>
      <c r="J37" s="90">
        <f t="shared" si="6"/>
        <v>0</v>
      </c>
      <c r="K37" s="78"/>
      <c r="L37" s="78"/>
      <c r="M37" s="79">
        <v>0</v>
      </c>
      <c r="N37" s="78"/>
      <c r="O37" s="79">
        <f t="shared" si="7"/>
        <v>0</v>
      </c>
      <c r="P37" s="22" t="s">
        <v>169</v>
      </c>
      <c r="Q37" s="1"/>
    </row>
    <row r="38" spans="1:17" ht="28.5" customHeight="1" x14ac:dyDescent="0.2">
      <c r="A38" s="71" t="s">
        <v>94</v>
      </c>
      <c r="B38" s="191" t="s">
        <v>93</v>
      </c>
      <c r="C38" s="191"/>
      <c r="D38" s="56">
        <v>1053.7</v>
      </c>
      <c r="E38" s="79">
        <f t="shared" si="5"/>
        <v>100</v>
      </c>
      <c r="F38" s="79"/>
      <c r="G38" s="78"/>
      <c r="H38" s="79">
        <v>100</v>
      </c>
      <c r="I38" s="78"/>
      <c r="J38" s="90">
        <f t="shared" si="6"/>
        <v>0</v>
      </c>
      <c r="K38" s="78"/>
      <c r="L38" s="78"/>
      <c r="M38" s="79">
        <v>0</v>
      </c>
      <c r="N38" s="78"/>
      <c r="O38" s="79">
        <f t="shared" si="7"/>
        <v>0</v>
      </c>
      <c r="P38" s="22" t="s">
        <v>198</v>
      </c>
      <c r="Q38" s="1"/>
    </row>
    <row r="39" spans="1:17" ht="39" hidden="1" customHeight="1" x14ac:dyDescent="0.2">
      <c r="A39" s="71"/>
      <c r="B39" s="191" t="s">
        <v>209</v>
      </c>
      <c r="C39" s="191"/>
      <c r="D39" s="56"/>
      <c r="E39" s="79">
        <f t="shared" si="5"/>
        <v>0</v>
      </c>
      <c r="F39" s="79"/>
      <c r="G39" s="78"/>
      <c r="H39" s="79">
        <v>0</v>
      </c>
      <c r="I39" s="78"/>
      <c r="J39" s="90">
        <f t="shared" si="6"/>
        <v>0</v>
      </c>
      <c r="K39" s="78"/>
      <c r="L39" s="78"/>
      <c r="M39" s="79">
        <v>0</v>
      </c>
      <c r="N39" s="78"/>
      <c r="O39" s="79" t="e">
        <f t="shared" si="7"/>
        <v>#DIV/0!</v>
      </c>
      <c r="P39" s="47" t="s">
        <v>91</v>
      </c>
      <c r="Q39" s="1"/>
    </row>
    <row r="40" spans="1:17" ht="39" customHeight="1" x14ac:dyDescent="0.2">
      <c r="A40" s="107"/>
      <c r="B40" s="193" t="s">
        <v>212</v>
      </c>
      <c r="C40" s="194"/>
      <c r="D40" s="56"/>
      <c r="E40" s="79">
        <f t="shared" si="5"/>
        <v>156</v>
      </c>
      <c r="F40" s="79"/>
      <c r="G40" s="78"/>
      <c r="H40" s="79">
        <v>156</v>
      </c>
      <c r="I40" s="78"/>
      <c r="J40" s="90">
        <f t="shared" si="6"/>
        <v>0</v>
      </c>
      <c r="K40" s="78"/>
      <c r="L40" s="78"/>
      <c r="M40" s="79">
        <v>0</v>
      </c>
      <c r="N40" s="78"/>
      <c r="O40" s="79">
        <f t="shared" si="7"/>
        <v>0</v>
      </c>
      <c r="P40" s="47" t="s">
        <v>143</v>
      </c>
      <c r="Q40" s="1"/>
    </row>
    <row r="41" spans="1:17" ht="35.25" hidden="1" customHeight="1" x14ac:dyDescent="0.2">
      <c r="A41" s="106"/>
      <c r="B41" s="193" t="s">
        <v>208</v>
      </c>
      <c r="C41" s="194"/>
      <c r="D41" s="56"/>
      <c r="E41" s="79">
        <f t="shared" si="5"/>
        <v>0</v>
      </c>
      <c r="F41" s="79"/>
      <c r="G41" s="78"/>
      <c r="H41" s="79">
        <v>0</v>
      </c>
      <c r="I41" s="78"/>
      <c r="J41" s="90">
        <f t="shared" si="6"/>
        <v>0</v>
      </c>
      <c r="K41" s="78"/>
      <c r="L41" s="78"/>
      <c r="M41" s="79">
        <v>0</v>
      </c>
      <c r="N41" s="78"/>
      <c r="O41" s="79" t="e">
        <f t="shared" si="7"/>
        <v>#DIV/0!</v>
      </c>
      <c r="P41" s="47" t="s">
        <v>91</v>
      </c>
      <c r="Q41" s="1"/>
    </row>
    <row r="42" spans="1:17" ht="51" customHeight="1" x14ac:dyDescent="0.2">
      <c r="A42" s="71"/>
      <c r="B42" s="191" t="s">
        <v>147</v>
      </c>
      <c r="C42" s="191"/>
      <c r="D42" s="56"/>
      <c r="E42" s="79">
        <f t="shared" si="5"/>
        <v>193.6</v>
      </c>
      <c r="F42" s="79"/>
      <c r="G42" s="78"/>
      <c r="H42" s="79">
        <v>193.6</v>
      </c>
      <c r="I42" s="78"/>
      <c r="J42" s="90">
        <f t="shared" si="6"/>
        <v>0</v>
      </c>
      <c r="K42" s="78"/>
      <c r="L42" s="78"/>
      <c r="M42" s="79">
        <v>0</v>
      </c>
      <c r="N42" s="78"/>
      <c r="O42" s="79"/>
      <c r="P42" s="47" t="s">
        <v>143</v>
      </c>
      <c r="Q42" s="1"/>
    </row>
    <row r="43" spans="1:17" ht="34.5" customHeight="1" x14ac:dyDescent="0.2">
      <c r="A43" s="71"/>
      <c r="B43" s="193" t="s">
        <v>212</v>
      </c>
      <c r="C43" s="194"/>
      <c r="D43" s="17"/>
      <c r="E43" s="91">
        <f t="shared" si="5"/>
        <v>36.4</v>
      </c>
      <c r="F43" s="68"/>
      <c r="G43" s="67"/>
      <c r="H43" s="70">
        <v>36.4</v>
      </c>
      <c r="I43" s="68"/>
      <c r="J43" s="91">
        <f t="shared" si="6"/>
        <v>0</v>
      </c>
      <c r="K43" s="68"/>
      <c r="L43" s="67"/>
      <c r="M43" s="70">
        <v>0</v>
      </c>
      <c r="N43" s="68"/>
      <c r="O43" s="70">
        <f t="shared" si="7"/>
        <v>0</v>
      </c>
      <c r="P43" s="39" t="s">
        <v>283</v>
      </c>
      <c r="Q43" s="1"/>
    </row>
    <row r="44" spans="1:17" ht="34.5" hidden="1" customHeight="1" x14ac:dyDescent="0.2">
      <c r="A44" s="71"/>
      <c r="B44" s="191" t="s">
        <v>170</v>
      </c>
      <c r="C44" s="191"/>
      <c r="D44" s="17"/>
      <c r="E44" s="91">
        <f t="shared" si="5"/>
        <v>0</v>
      </c>
      <c r="F44" s="68"/>
      <c r="G44" s="67"/>
      <c r="H44" s="70"/>
      <c r="I44" s="68"/>
      <c r="J44" s="91">
        <f t="shared" si="6"/>
        <v>0</v>
      </c>
      <c r="K44" s="68"/>
      <c r="L44" s="67"/>
      <c r="M44" s="70"/>
      <c r="N44" s="68"/>
      <c r="O44" s="70" t="e">
        <f t="shared" si="7"/>
        <v>#DIV/0!</v>
      </c>
      <c r="P44" s="47"/>
      <c r="Q44" s="1"/>
    </row>
    <row r="45" spans="1:17" ht="93.75" hidden="1" customHeight="1" x14ac:dyDescent="0.2">
      <c r="A45" s="71"/>
      <c r="B45" s="192" t="s">
        <v>171</v>
      </c>
      <c r="C45" s="192"/>
      <c r="D45" s="17"/>
      <c r="E45" s="91">
        <f t="shared" si="5"/>
        <v>0</v>
      </c>
      <c r="F45" s="68"/>
      <c r="G45" s="67"/>
      <c r="H45" s="70"/>
      <c r="I45" s="68"/>
      <c r="J45" s="91">
        <f t="shared" si="6"/>
        <v>0</v>
      </c>
      <c r="K45" s="68"/>
      <c r="L45" s="67"/>
      <c r="M45" s="70"/>
      <c r="N45" s="68"/>
      <c r="O45" s="70" t="e">
        <f t="shared" si="7"/>
        <v>#DIV/0!</v>
      </c>
      <c r="P45" s="47"/>
      <c r="Q45" s="1"/>
    </row>
    <row r="46" spans="1:17" ht="46.5" hidden="1" customHeight="1" x14ac:dyDescent="0.2">
      <c r="A46" s="71"/>
      <c r="B46" s="202" t="s">
        <v>172</v>
      </c>
      <c r="C46" s="202"/>
      <c r="D46" s="17"/>
      <c r="E46" s="91">
        <f t="shared" si="5"/>
        <v>0</v>
      </c>
      <c r="F46" s="68"/>
      <c r="G46" s="67"/>
      <c r="H46" s="70"/>
      <c r="I46" s="68"/>
      <c r="J46" s="91">
        <f t="shared" si="6"/>
        <v>0</v>
      </c>
      <c r="K46" s="68"/>
      <c r="L46" s="67"/>
      <c r="M46" s="70"/>
      <c r="N46" s="68"/>
      <c r="O46" s="70" t="e">
        <f t="shared" si="7"/>
        <v>#DIV/0!</v>
      </c>
      <c r="P46" s="47"/>
      <c r="Q46" s="1"/>
    </row>
    <row r="47" spans="1:17" ht="72" hidden="1" customHeight="1" x14ac:dyDescent="0.2">
      <c r="A47" s="71"/>
      <c r="B47" s="192" t="s">
        <v>173</v>
      </c>
      <c r="C47" s="192"/>
      <c r="D47" s="17"/>
      <c r="E47" s="91">
        <f t="shared" si="5"/>
        <v>0</v>
      </c>
      <c r="F47" s="68"/>
      <c r="G47" s="67"/>
      <c r="H47" s="70"/>
      <c r="I47" s="68"/>
      <c r="J47" s="91">
        <f t="shared" si="6"/>
        <v>0</v>
      </c>
      <c r="K47" s="68"/>
      <c r="L47" s="67"/>
      <c r="M47" s="70"/>
      <c r="N47" s="68"/>
      <c r="O47" s="70" t="e">
        <f t="shared" si="7"/>
        <v>#DIV/0!</v>
      </c>
      <c r="P47" s="47"/>
      <c r="Q47" s="1"/>
    </row>
    <row r="48" spans="1:17" ht="23.25" customHeight="1" x14ac:dyDescent="0.2">
      <c r="A48" s="203" t="s">
        <v>233</v>
      </c>
      <c r="B48" s="203"/>
      <c r="C48" s="203"/>
      <c r="D48" s="116">
        <f>SUM(D24:D38)</f>
        <v>4224.7</v>
      </c>
      <c r="E48" s="117">
        <f>SUM(E24:E47)</f>
        <v>1703</v>
      </c>
      <c r="F48" s="117">
        <f>SUM(F24:F37)</f>
        <v>0</v>
      </c>
      <c r="G48" s="117">
        <f>SUM(G24:G38)</f>
        <v>0</v>
      </c>
      <c r="H48" s="117">
        <f>SUM(H24:H47)</f>
        <v>1703</v>
      </c>
      <c r="I48" s="117">
        <f t="shared" ref="I48:N48" si="8">SUM(I24:I47)</f>
        <v>0</v>
      </c>
      <c r="J48" s="117">
        <f t="shared" si="8"/>
        <v>156.6</v>
      </c>
      <c r="K48" s="117">
        <f t="shared" si="8"/>
        <v>0</v>
      </c>
      <c r="L48" s="117">
        <f t="shared" si="8"/>
        <v>0</v>
      </c>
      <c r="M48" s="117">
        <f t="shared" si="8"/>
        <v>156.6</v>
      </c>
      <c r="N48" s="117">
        <f t="shared" si="8"/>
        <v>0</v>
      </c>
      <c r="O48" s="117">
        <f>J48/E48*100</f>
        <v>9.1955372871403398</v>
      </c>
      <c r="P48" s="122"/>
      <c r="Q48" s="1"/>
    </row>
    <row r="49" spans="1:17" ht="20.25" customHeight="1" x14ac:dyDescent="0.2">
      <c r="A49" s="197" t="s">
        <v>232</v>
      </c>
      <c r="B49" s="197"/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97"/>
      <c r="N49" s="197"/>
      <c r="O49" s="197"/>
      <c r="P49" s="197"/>
      <c r="Q49" s="1"/>
    </row>
    <row r="50" spans="1:17" ht="35.25" customHeight="1" x14ac:dyDescent="0.2">
      <c r="A50" s="71" t="s">
        <v>52</v>
      </c>
      <c r="B50" s="191" t="s">
        <v>116</v>
      </c>
      <c r="C50" s="191"/>
      <c r="D50" s="44">
        <v>1049.7</v>
      </c>
      <c r="E50" s="90">
        <f>H50</f>
        <v>400</v>
      </c>
      <c r="F50" s="78"/>
      <c r="G50" s="78"/>
      <c r="H50" s="78">
        <v>400</v>
      </c>
      <c r="I50" s="78"/>
      <c r="J50" s="90">
        <f>M50</f>
        <v>0</v>
      </c>
      <c r="K50" s="78"/>
      <c r="L50" s="78"/>
      <c r="M50" s="79">
        <v>0</v>
      </c>
      <c r="N50" s="78"/>
      <c r="O50" s="78">
        <f>J50/E50*100</f>
        <v>0</v>
      </c>
      <c r="P50" s="22" t="s">
        <v>184</v>
      </c>
      <c r="Q50" s="1"/>
    </row>
    <row r="51" spans="1:17" ht="33" customHeight="1" x14ac:dyDescent="0.2">
      <c r="A51" s="71" t="s">
        <v>52</v>
      </c>
      <c r="B51" s="191" t="s">
        <v>15</v>
      </c>
      <c r="C51" s="191"/>
      <c r="D51" s="17">
        <v>419.5</v>
      </c>
      <c r="E51" s="90">
        <f>H51</f>
        <v>420</v>
      </c>
      <c r="F51" s="78"/>
      <c r="G51" s="78"/>
      <c r="H51" s="78">
        <v>420</v>
      </c>
      <c r="I51" s="78"/>
      <c r="J51" s="90">
        <f>M51</f>
        <v>47.6</v>
      </c>
      <c r="K51" s="78"/>
      <c r="L51" s="78"/>
      <c r="M51" s="79">
        <v>47.6</v>
      </c>
      <c r="N51" s="78"/>
      <c r="O51" s="78">
        <f t="shared" ref="O51:O53" si="9">J51/E51*100</f>
        <v>11.333333333333334</v>
      </c>
      <c r="P51" s="22" t="s">
        <v>293</v>
      </c>
      <c r="Q51" s="1"/>
    </row>
    <row r="52" spans="1:17" ht="42.75" customHeight="1" x14ac:dyDescent="0.2">
      <c r="A52" s="71" t="s">
        <v>53</v>
      </c>
      <c r="B52" s="191" t="s">
        <v>16</v>
      </c>
      <c r="C52" s="191"/>
      <c r="D52" s="11">
        <v>100</v>
      </c>
      <c r="E52" s="90">
        <f>H52</f>
        <v>100</v>
      </c>
      <c r="F52" s="78"/>
      <c r="G52" s="78"/>
      <c r="H52" s="78">
        <v>100</v>
      </c>
      <c r="I52" s="78"/>
      <c r="J52" s="90">
        <f>M52</f>
        <v>0</v>
      </c>
      <c r="K52" s="78"/>
      <c r="L52" s="78"/>
      <c r="M52" s="79">
        <v>0</v>
      </c>
      <c r="N52" s="78"/>
      <c r="O52" s="78">
        <f t="shared" si="9"/>
        <v>0</v>
      </c>
      <c r="P52" s="39" t="s">
        <v>283</v>
      </c>
      <c r="Q52" s="1"/>
    </row>
    <row r="53" spans="1:17" ht="54" customHeight="1" x14ac:dyDescent="0.2">
      <c r="A53" s="71" t="s">
        <v>52</v>
      </c>
      <c r="B53" s="191" t="s">
        <v>17</v>
      </c>
      <c r="C53" s="191"/>
      <c r="D53" s="11">
        <v>1030</v>
      </c>
      <c r="E53" s="90">
        <f>H53</f>
        <v>1450</v>
      </c>
      <c r="F53" s="78"/>
      <c r="G53" s="78"/>
      <c r="H53" s="78">
        <v>1450</v>
      </c>
      <c r="I53" s="78"/>
      <c r="J53" s="90">
        <f>M53</f>
        <v>0</v>
      </c>
      <c r="K53" s="78"/>
      <c r="L53" s="78"/>
      <c r="M53" s="79">
        <v>0</v>
      </c>
      <c r="N53" s="78"/>
      <c r="O53" s="78">
        <f t="shared" si="9"/>
        <v>0</v>
      </c>
      <c r="P53" s="24" t="s">
        <v>143</v>
      </c>
      <c r="Q53" s="1"/>
    </row>
    <row r="54" spans="1:17" ht="35.25" customHeight="1" x14ac:dyDescent="0.2">
      <c r="A54" s="71"/>
      <c r="B54" s="193" t="s">
        <v>212</v>
      </c>
      <c r="C54" s="194"/>
      <c r="D54" s="11"/>
      <c r="E54" s="90">
        <f>H54</f>
        <v>30</v>
      </c>
      <c r="F54" s="78"/>
      <c r="G54" s="78"/>
      <c r="H54" s="78">
        <v>30</v>
      </c>
      <c r="I54" s="78"/>
      <c r="J54" s="90">
        <f>M54</f>
        <v>0</v>
      </c>
      <c r="K54" s="78"/>
      <c r="L54" s="78"/>
      <c r="M54" s="79">
        <v>0</v>
      </c>
      <c r="N54" s="78"/>
      <c r="O54" s="78"/>
      <c r="P54" s="39" t="s">
        <v>283</v>
      </c>
      <c r="Q54" s="1"/>
    </row>
    <row r="55" spans="1:17" ht="20.25" customHeight="1" x14ac:dyDescent="0.2">
      <c r="A55" s="206" t="s">
        <v>233</v>
      </c>
      <c r="B55" s="206"/>
      <c r="C55" s="206"/>
      <c r="D55" s="116">
        <f>SUM(D50:D53)</f>
        <v>2599.1999999999998</v>
      </c>
      <c r="E55" s="117">
        <f>SUM(E50:E54)</f>
        <v>2400</v>
      </c>
      <c r="F55" s="117">
        <f t="shared" ref="F55:N55" si="10">SUM(F50:F53)</f>
        <v>0</v>
      </c>
      <c r="G55" s="117">
        <f t="shared" si="10"/>
        <v>0</v>
      </c>
      <c r="H55" s="117">
        <f>SUM(H50:H54)</f>
        <v>2400</v>
      </c>
      <c r="I55" s="117">
        <f t="shared" si="10"/>
        <v>0</v>
      </c>
      <c r="J55" s="117">
        <f>SUM(J50:J54)</f>
        <v>47.6</v>
      </c>
      <c r="K55" s="117">
        <f t="shared" ref="K55:M55" si="11">SUM(K50:K54)</f>
        <v>0</v>
      </c>
      <c r="L55" s="117">
        <f t="shared" si="11"/>
        <v>0</v>
      </c>
      <c r="M55" s="117">
        <f t="shared" si="11"/>
        <v>47.6</v>
      </c>
      <c r="N55" s="117">
        <f t="shared" si="10"/>
        <v>0</v>
      </c>
      <c r="O55" s="117">
        <f>J55/E55*100</f>
        <v>1.9833333333333334</v>
      </c>
      <c r="P55" s="121"/>
      <c r="Q55" s="1"/>
    </row>
    <row r="56" spans="1:17" ht="20.25" customHeight="1" x14ac:dyDescent="0.2">
      <c r="A56" s="148"/>
      <c r="B56" s="240" t="s">
        <v>228</v>
      </c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2"/>
      <c r="O56" s="150"/>
      <c r="P56" s="52"/>
      <c r="Q56" s="1"/>
    </row>
    <row r="57" spans="1:17" ht="47.25" customHeight="1" x14ac:dyDescent="0.2">
      <c r="A57" s="148"/>
      <c r="B57" s="234" t="s">
        <v>229</v>
      </c>
      <c r="C57" s="235"/>
      <c r="D57" s="149"/>
      <c r="E57" s="90">
        <f>G57+H57</f>
        <v>10.6</v>
      </c>
      <c r="F57" s="78"/>
      <c r="G57" s="78">
        <v>10.6</v>
      </c>
      <c r="H57" s="78">
        <v>0</v>
      </c>
      <c r="I57" s="150"/>
      <c r="J57" s="90">
        <f>M57</f>
        <v>0</v>
      </c>
      <c r="K57" s="78"/>
      <c r="L57" s="78"/>
      <c r="M57" s="79">
        <v>0</v>
      </c>
      <c r="N57" s="150"/>
      <c r="O57" s="150"/>
      <c r="P57" s="39" t="s">
        <v>294</v>
      </c>
      <c r="Q57" s="1"/>
    </row>
    <row r="58" spans="1:17" ht="20.25" customHeight="1" x14ac:dyDescent="0.2">
      <c r="A58" s="148"/>
      <c r="B58" s="206" t="s">
        <v>233</v>
      </c>
      <c r="C58" s="206"/>
      <c r="D58" s="206"/>
      <c r="E58" s="151">
        <f>E57</f>
        <v>10.6</v>
      </c>
      <c r="F58" s="151">
        <f t="shared" ref="F58:O58" si="12">F57</f>
        <v>0</v>
      </c>
      <c r="G58" s="151">
        <f t="shared" si="12"/>
        <v>10.6</v>
      </c>
      <c r="H58" s="151">
        <f t="shared" si="12"/>
        <v>0</v>
      </c>
      <c r="I58" s="151">
        <f t="shared" si="12"/>
        <v>0</v>
      </c>
      <c r="J58" s="151">
        <f t="shared" si="12"/>
        <v>0</v>
      </c>
      <c r="K58" s="151">
        <f t="shared" si="12"/>
        <v>0</v>
      </c>
      <c r="L58" s="151">
        <f t="shared" si="12"/>
        <v>0</v>
      </c>
      <c r="M58" s="151">
        <f t="shared" si="12"/>
        <v>0</v>
      </c>
      <c r="N58" s="151">
        <f t="shared" si="12"/>
        <v>0</v>
      </c>
      <c r="O58" s="151">
        <f t="shared" si="12"/>
        <v>0</v>
      </c>
      <c r="P58" s="151"/>
      <c r="Q58" s="1"/>
    </row>
    <row r="59" spans="1:17" ht="68.25" customHeight="1" x14ac:dyDescent="0.2">
      <c r="A59" s="207" t="s">
        <v>180</v>
      </c>
      <c r="B59" s="207"/>
      <c r="C59" s="207"/>
      <c r="D59" s="123"/>
      <c r="E59" s="124">
        <f>E62+E66</f>
        <v>0</v>
      </c>
      <c r="F59" s="124">
        <v>0</v>
      </c>
      <c r="G59" s="124">
        <v>0</v>
      </c>
      <c r="H59" s="124">
        <f>H62+H66</f>
        <v>0</v>
      </c>
      <c r="I59" s="124">
        <v>0</v>
      </c>
      <c r="J59" s="124">
        <f>J62+J66</f>
        <v>0</v>
      </c>
      <c r="K59" s="124">
        <f>-K62+K66</f>
        <v>0</v>
      </c>
      <c r="L59" s="124">
        <f>L62+L66</f>
        <v>0</v>
      </c>
      <c r="M59" s="124">
        <f>M62+M66</f>
        <v>0</v>
      </c>
      <c r="N59" s="124">
        <f>N62+N66</f>
        <v>0</v>
      </c>
      <c r="O59" s="124"/>
      <c r="P59" s="125"/>
      <c r="Q59" s="1"/>
    </row>
    <row r="60" spans="1:17" ht="20.25" hidden="1" customHeight="1" x14ac:dyDescent="0.2">
      <c r="A60" s="208" t="s">
        <v>34</v>
      </c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1"/>
    </row>
    <row r="61" spans="1:17" ht="39.75" hidden="1" customHeight="1" x14ac:dyDescent="0.2">
      <c r="A61" s="71" t="s">
        <v>66</v>
      </c>
      <c r="B61" s="209" t="s">
        <v>141</v>
      </c>
      <c r="C61" s="209"/>
      <c r="D61" s="11">
        <v>50</v>
      </c>
      <c r="E61" s="9">
        <f>F61+G61+H61+I61</f>
        <v>0</v>
      </c>
      <c r="F61" s="9"/>
      <c r="G61" s="9"/>
      <c r="H61" s="9">
        <v>0</v>
      </c>
      <c r="I61" s="9"/>
      <c r="J61" s="10">
        <f>K61+L61+M61+N61</f>
        <v>0</v>
      </c>
      <c r="K61" s="9"/>
      <c r="L61" s="9"/>
      <c r="M61" s="9"/>
      <c r="N61" s="9"/>
      <c r="O61" s="9" t="e">
        <f>J61/E61*100</f>
        <v>#DIV/0!</v>
      </c>
      <c r="P61" s="24" t="s">
        <v>144</v>
      </c>
      <c r="Q61" s="1"/>
    </row>
    <row r="62" spans="1:17" ht="20.25" hidden="1" customHeight="1" x14ac:dyDescent="0.2">
      <c r="A62" s="210" t="s">
        <v>37</v>
      </c>
      <c r="B62" s="210"/>
      <c r="C62" s="210"/>
      <c r="D62" s="57">
        <f t="shared" ref="D62:N62" si="13">SUM(D61:D61)</f>
        <v>50</v>
      </c>
      <c r="E62" s="12">
        <f t="shared" si="13"/>
        <v>0</v>
      </c>
      <c r="F62" s="12">
        <f t="shared" si="13"/>
        <v>0</v>
      </c>
      <c r="G62" s="12">
        <f t="shared" si="13"/>
        <v>0</v>
      </c>
      <c r="H62" s="12">
        <f t="shared" si="13"/>
        <v>0</v>
      </c>
      <c r="I62" s="12">
        <f t="shared" si="13"/>
        <v>0</v>
      </c>
      <c r="J62" s="12">
        <f t="shared" si="13"/>
        <v>0</v>
      </c>
      <c r="K62" s="12">
        <f t="shared" si="13"/>
        <v>0</v>
      </c>
      <c r="L62" s="12">
        <f t="shared" si="13"/>
        <v>0</v>
      </c>
      <c r="M62" s="12">
        <f t="shared" si="13"/>
        <v>0</v>
      </c>
      <c r="N62" s="12">
        <f t="shared" si="13"/>
        <v>0</v>
      </c>
      <c r="O62" s="12" t="e">
        <f>J62/E62*100</f>
        <v>#DIV/0!</v>
      </c>
      <c r="P62" s="26"/>
      <c r="Q62" s="1"/>
    </row>
    <row r="63" spans="1:17" ht="20.25" hidden="1" customHeight="1" x14ac:dyDescent="0.2">
      <c r="A63" s="211" t="s">
        <v>35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1"/>
    </row>
    <row r="64" spans="1:17" ht="27.75" hidden="1" customHeight="1" x14ac:dyDescent="0.2">
      <c r="A64" s="71" t="s">
        <v>84</v>
      </c>
      <c r="B64" s="198" t="s">
        <v>149</v>
      </c>
      <c r="C64" s="198"/>
      <c r="D64" s="11">
        <v>75</v>
      </c>
      <c r="E64" s="9">
        <f>F64+G64+H64+I64</f>
        <v>0</v>
      </c>
      <c r="F64" s="9"/>
      <c r="G64" s="9"/>
      <c r="H64" s="9">
        <v>0</v>
      </c>
      <c r="I64" s="7"/>
      <c r="J64" s="10">
        <f>K64+L64+M64+N64</f>
        <v>0</v>
      </c>
      <c r="K64" s="7"/>
      <c r="L64" s="7"/>
      <c r="M64" s="9"/>
      <c r="N64" s="7"/>
      <c r="O64" s="7" t="e">
        <f>J64/E64*100</f>
        <v>#DIV/0!</v>
      </c>
      <c r="P64" s="25"/>
      <c r="Q64" s="1"/>
    </row>
    <row r="65" spans="1:18" ht="75.75" hidden="1" customHeight="1" x14ac:dyDescent="0.2">
      <c r="A65" s="71" t="s">
        <v>83</v>
      </c>
      <c r="B65" s="198" t="s">
        <v>123</v>
      </c>
      <c r="C65" s="198"/>
      <c r="D65" s="11">
        <v>75</v>
      </c>
      <c r="E65" s="9">
        <f>F65+G65+H65</f>
        <v>0</v>
      </c>
      <c r="F65" s="9"/>
      <c r="G65" s="9"/>
      <c r="H65" s="9">
        <v>0</v>
      </c>
      <c r="I65" s="7"/>
      <c r="J65" s="10">
        <f>K65+L65+M65+N65</f>
        <v>0</v>
      </c>
      <c r="K65" s="7"/>
      <c r="L65" s="7"/>
      <c r="M65" s="9">
        <v>0</v>
      </c>
      <c r="N65" s="7"/>
      <c r="O65" s="7" t="e">
        <f>J65/E65*100</f>
        <v>#DIV/0!</v>
      </c>
      <c r="P65" s="24"/>
      <c r="Q65" s="1"/>
    </row>
    <row r="66" spans="1:18" ht="20.25" hidden="1" customHeight="1" x14ac:dyDescent="0.2">
      <c r="A66" s="218" t="s">
        <v>37</v>
      </c>
      <c r="B66" s="218"/>
      <c r="C66" s="218"/>
      <c r="D66" s="57">
        <f>SUM(D64:D65)</f>
        <v>150</v>
      </c>
      <c r="E66" s="12">
        <f>SUM(E64:E65)</f>
        <v>0</v>
      </c>
      <c r="F66" s="12">
        <f>SUM(F64:F65)</f>
        <v>0</v>
      </c>
      <c r="G66" s="12">
        <f>SUM(G64:G65)</f>
        <v>0</v>
      </c>
      <c r="H66" s="12">
        <f>E66</f>
        <v>0</v>
      </c>
      <c r="I66" s="12">
        <f>SUM(I64:I65)</f>
        <v>0</v>
      </c>
      <c r="J66" s="12">
        <f>J64+J65</f>
        <v>0</v>
      </c>
      <c r="K66" s="12">
        <f>SUM(K64:K65)</f>
        <v>0</v>
      </c>
      <c r="L66" s="12">
        <f>SUM(L64:L65)</f>
        <v>0</v>
      </c>
      <c r="M66" s="12">
        <f>SUM(M64:M65)</f>
        <v>0</v>
      </c>
      <c r="N66" s="12">
        <f>SUM(N65)</f>
        <v>0</v>
      </c>
      <c r="O66" s="12" t="e">
        <f>J66/E66*100</f>
        <v>#DIV/0!</v>
      </c>
      <c r="P66" s="27"/>
      <c r="Q66" s="1"/>
    </row>
    <row r="67" spans="1:18" ht="61.5" customHeight="1" x14ac:dyDescent="0.2">
      <c r="A67" s="219" t="s">
        <v>95</v>
      </c>
      <c r="B67" s="219"/>
      <c r="C67" s="219"/>
      <c r="D67" s="127"/>
      <c r="E67" s="115">
        <f>SUM(E68:E75)</f>
        <v>30600.399999999998</v>
      </c>
      <c r="F67" s="115">
        <f>SUM(F68:F75)</f>
        <v>0</v>
      </c>
      <c r="G67" s="115">
        <f>SUM(G68:G75)</f>
        <v>0</v>
      </c>
      <c r="H67" s="115">
        <f>SUM(H68:H75)</f>
        <v>30600.399999999998</v>
      </c>
      <c r="I67" s="115">
        <f>SUM(I68:I72)</f>
        <v>0</v>
      </c>
      <c r="J67" s="115">
        <f>SUM(J68:J75)</f>
        <v>10927.9</v>
      </c>
      <c r="K67" s="115">
        <f>SUM(K68:K75)</f>
        <v>0</v>
      </c>
      <c r="L67" s="115">
        <f>SUM(L68:L75)</f>
        <v>0</v>
      </c>
      <c r="M67" s="115">
        <f>SUM(M68:M75)</f>
        <v>10927.9</v>
      </c>
      <c r="N67" s="115">
        <f>SUM(N68:N72)</f>
        <v>0</v>
      </c>
      <c r="O67" s="115">
        <f>J67/E67*100</f>
        <v>35.711624684644647</v>
      </c>
      <c r="P67" s="128"/>
      <c r="Q67" s="1"/>
    </row>
    <row r="68" spans="1:18" ht="38.25" customHeight="1" x14ac:dyDescent="0.2">
      <c r="A68" s="71" t="s">
        <v>64</v>
      </c>
      <c r="B68" s="191" t="s">
        <v>33</v>
      </c>
      <c r="C68" s="191"/>
      <c r="D68" s="17">
        <v>9915.7999999999993</v>
      </c>
      <c r="E68" s="90">
        <f>H68</f>
        <v>23762.1</v>
      </c>
      <c r="F68" s="90"/>
      <c r="G68" s="90"/>
      <c r="H68" s="90">
        <v>23762.1</v>
      </c>
      <c r="I68" s="78"/>
      <c r="J68" s="90">
        <f>SUM(L68:M68)</f>
        <v>10896</v>
      </c>
      <c r="K68" s="78"/>
      <c r="L68" s="79"/>
      <c r="M68" s="79">
        <v>10896</v>
      </c>
      <c r="N68" s="78"/>
      <c r="O68" s="79">
        <f t="shared" ref="O68:O72" si="14">J68/E68*100</f>
        <v>45.854533058946814</v>
      </c>
      <c r="P68" s="22" t="s">
        <v>295</v>
      </c>
      <c r="Q68" s="1"/>
    </row>
    <row r="69" spans="1:18" s="42" customFormat="1" ht="55.5" customHeight="1" x14ac:dyDescent="0.2">
      <c r="A69" s="72" t="s">
        <v>65</v>
      </c>
      <c r="B69" s="201" t="s">
        <v>221</v>
      </c>
      <c r="C69" s="201"/>
      <c r="D69" s="56">
        <v>923.5</v>
      </c>
      <c r="E69" s="90">
        <f>H69</f>
        <v>404.6</v>
      </c>
      <c r="F69" s="90"/>
      <c r="G69" s="90"/>
      <c r="H69" s="90">
        <v>404.6</v>
      </c>
      <c r="I69" s="79"/>
      <c r="J69" s="79">
        <f>SUM(L69:M69)</f>
        <v>0</v>
      </c>
      <c r="K69" s="79"/>
      <c r="L69" s="79"/>
      <c r="M69" s="79">
        <v>0</v>
      </c>
      <c r="N69" s="79"/>
      <c r="O69" s="79">
        <f t="shared" si="14"/>
        <v>0</v>
      </c>
      <c r="P69" s="31" t="s">
        <v>285</v>
      </c>
      <c r="Q69" s="41"/>
    </row>
    <row r="70" spans="1:18" s="42" customFormat="1" ht="45.75" hidden="1" customHeight="1" x14ac:dyDescent="0.2">
      <c r="A70" s="143"/>
      <c r="B70" s="199" t="s">
        <v>220</v>
      </c>
      <c r="C70" s="200"/>
      <c r="D70" s="56"/>
      <c r="E70" s="90">
        <f>H70</f>
        <v>0</v>
      </c>
      <c r="F70" s="90"/>
      <c r="G70" s="90"/>
      <c r="H70" s="90">
        <v>0</v>
      </c>
      <c r="I70" s="79"/>
      <c r="J70" s="79">
        <f>SUM(L70:M70)</f>
        <v>0</v>
      </c>
      <c r="K70" s="79"/>
      <c r="L70" s="79"/>
      <c r="M70" s="79">
        <v>0</v>
      </c>
      <c r="N70" s="79"/>
      <c r="O70" s="79"/>
      <c r="P70" s="31"/>
      <c r="Q70" s="41"/>
    </row>
    <row r="71" spans="1:18" s="42" customFormat="1" ht="21.75" customHeight="1" x14ac:dyDescent="0.2">
      <c r="A71" s="72"/>
      <c r="B71" s="201" t="s">
        <v>176</v>
      </c>
      <c r="C71" s="201"/>
      <c r="D71" s="56"/>
      <c r="E71" s="90">
        <f>H71</f>
        <v>127.2</v>
      </c>
      <c r="F71" s="90"/>
      <c r="G71" s="90"/>
      <c r="H71" s="90">
        <v>127.2</v>
      </c>
      <c r="I71" s="79"/>
      <c r="J71" s="79">
        <f>SUM(L71:M71)</f>
        <v>31.9</v>
      </c>
      <c r="K71" s="79"/>
      <c r="L71" s="79"/>
      <c r="M71" s="79">
        <v>31.9</v>
      </c>
      <c r="N71" s="79"/>
      <c r="O71" s="79"/>
      <c r="P71" s="31" t="s">
        <v>186</v>
      </c>
      <c r="Q71" s="41"/>
    </row>
    <row r="72" spans="1:18" ht="37.5" hidden="1" customHeight="1" x14ac:dyDescent="0.2">
      <c r="A72" s="77"/>
      <c r="B72" s="191" t="s">
        <v>175</v>
      </c>
      <c r="C72" s="191"/>
      <c r="D72" s="17"/>
      <c r="E72" s="90">
        <f t="shared" ref="E72:E75" si="15">G72+H72</f>
        <v>0</v>
      </c>
      <c r="F72" s="90"/>
      <c r="G72" s="90"/>
      <c r="H72" s="90"/>
      <c r="I72" s="78"/>
      <c r="J72" s="90">
        <f t="shared" ref="J72:J75" si="16">SUM(L72:M72)</f>
        <v>0</v>
      </c>
      <c r="K72" s="78"/>
      <c r="L72" s="79"/>
      <c r="M72" s="79">
        <v>0</v>
      </c>
      <c r="N72" s="78"/>
      <c r="O72" s="79" t="e">
        <f t="shared" si="14"/>
        <v>#DIV/0!</v>
      </c>
      <c r="P72" s="24" t="s">
        <v>222</v>
      </c>
      <c r="Q72" s="1"/>
    </row>
    <row r="73" spans="1:18" ht="39" customHeight="1" x14ac:dyDescent="0.2">
      <c r="A73" s="77"/>
      <c r="B73" s="191" t="s">
        <v>234</v>
      </c>
      <c r="C73" s="191"/>
      <c r="D73" s="17"/>
      <c r="E73" s="79">
        <f t="shared" si="15"/>
        <v>6306.5</v>
      </c>
      <c r="F73" s="79"/>
      <c r="G73" s="79"/>
      <c r="H73" s="79">
        <v>6306.5</v>
      </c>
      <c r="I73" s="79"/>
      <c r="J73" s="79">
        <f t="shared" si="16"/>
        <v>0</v>
      </c>
      <c r="K73" s="79"/>
      <c r="L73" s="79"/>
      <c r="M73" s="79">
        <v>0</v>
      </c>
      <c r="N73" s="78"/>
      <c r="O73" s="79"/>
      <c r="P73" s="24" t="s">
        <v>143</v>
      </c>
      <c r="Q73" s="1"/>
    </row>
    <row r="74" spans="1:18" ht="21" hidden="1" customHeight="1" x14ac:dyDescent="0.2">
      <c r="A74" s="43"/>
      <c r="B74" s="201" t="s">
        <v>150</v>
      </c>
      <c r="C74" s="201"/>
      <c r="D74" s="11"/>
      <c r="E74" s="91">
        <f t="shared" si="15"/>
        <v>0</v>
      </c>
      <c r="F74" s="93"/>
      <c r="G74" s="94"/>
      <c r="H74" s="95">
        <v>0</v>
      </c>
      <c r="I74" s="68"/>
      <c r="J74" s="91">
        <f t="shared" si="16"/>
        <v>0</v>
      </c>
      <c r="K74" s="68"/>
      <c r="L74" s="68"/>
      <c r="M74" s="67">
        <v>0</v>
      </c>
      <c r="N74" s="68"/>
      <c r="O74" s="70"/>
      <c r="P74" s="31"/>
      <c r="Q74" s="1"/>
    </row>
    <row r="75" spans="1:18" ht="11.25" hidden="1" customHeight="1" x14ac:dyDescent="0.2">
      <c r="A75" s="43"/>
      <c r="B75" s="201" t="s">
        <v>96</v>
      </c>
      <c r="C75" s="201"/>
      <c r="D75" s="11"/>
      <c r="E75" s="91">
        <f t="shared" si="15"/>
        <v>0</v>
      </c>
      <c r="F75" s="93"/>
      <c r="G75" s="94"/>
      <c r="H75" s="95">
        <v>0</v>
      </c>
      <c r="I75" s="68"/>
      <c r="J75" s="91">
        <f t="shared" si="16"/>
        <v>0</v>
      </c>
      <c r="K75" s="68"/>
      <c r="L75" s="68"/>
      <c r="M75" s="67">
        <v>0</v>
      </c>
      <c r="N75" s="68"/>
      <c r="O75" s="70"/>
      <c r="P75" s="31"/>
      <c r="Q75" s="1"/>
    </row>
    <row r="76" spans="1:18" ht="66" customHeight="1" x14ac:dyDescent="0.2">
      <c r="A76" s="205" t="s">
        <v>97</v>
      </c>
      <c r="B76" s="205"/>
      <c r="C76" s="205"/>
      <c r="D76" s="129"/>
      <c r="E76" s="114">
        <f>E80+E84+E87+E93+E96+E99</f>
        <v>5330.2999999999993</v>
      </c>
      <c r="F76" s="114">
        <f>F80+F84+F87+F93+F96+F99</f>
        <v>0</v>
      </c>
      <c r="G76" s="114">
        <f>G80+G84+G87+G93+G96+G99</f>
        <v>0</v>
      </c>
      <c r="H76" s="114">
        <f>H80+H84+H87+H93+H96+H99</f>
        <v>5330.2999999999993</v>
      </c>
      <c r="I76" s="114">
        <f>SUM(I80+I84+I93)</f>
        <v>0</v>
      </c>
      <c r="J76" s="114">
        <f>J80+J84+J87+J93+J96</f>
        <v>372.70000000000005</v>
      </c>
      <c r="K76" s="114">
        <f>K80+K84+K87+K93</f>
        <v>0</v>
      </c>
      <c r="L76" s="114">
        <f>L80+L84+L87+L93</f>
        <v>0</v>
      </c>
      <c r="M76" s="114">
        <f>M80+M84+M87+M93</f>
        <v>372.70000000000005</v>
      </c>
      <c r="N76" s="114">
        <f>N80+N84+N93</f>
        <v>0</v>
      </c>
      <c r="O76" s="114">
        <f>J76/E76*100</f>
        <v>6.992101757874793</v>
      </c>
      <c r="P76" s="130"/>
      <c r="Q76" s="1"/>
    </row>
    <row r="77" spans="1:18" ht="18.75" customHeight="1" x14ac:dyDescent="0.2">
      <c r="A77" s="197" t="s">
        <v>235</v>
      </c>
      <c r="B77" s="197"/>
      <c r="C77" s="197"/>
      <c r="D77" s="197"/>
      <c r="E77" s="197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"/>
    </row>
    <row r="78" spans="1:18" ht="81" customHeight="1" x14ac:dyDescent="0.2">
      <c r="A78" s="77" t="s">
        <v>55</v>
      </c>
      <c r="B78" s="195" t="s">
        <v>98</v>
      </c>
      <c r="C78" s="195"/>
      <c r="D78" s="16">
        <v>500</v>
      </c>
      <c r="E78" s="91">
        <f>H78</f>
        <v>100</v>
      </c>
      <c r="F78" s="91"/>
      <c r="G78" s="91">
        <v>0</v>
      </c>
      <c r="H78" s="67">
        <v>100</v>
      </c>
      <c r="I78" s="67"/>
      <c r="J78" s="91">
        <f>K78+L78+M78+N78</f>
        <v>1</v>
      </c>
      <c r="K78" s="67"/>
      <c r="L78" s="67"/>
      <c r="M78" s="67">
        <v>1</v>
      </c>
      <c r="N78" s="67"/>
      <c r="O78" s="67">
        <f>J78/E78*100</f>
        <v>1</v>
      </c>
      <c r="P78" s="22" t="s">
        <v>286</v>
      </c>
      <c r="Q78" s="1"/>
      <c r="R78" s="24"/>
    </row>
    <row r="79" spans="1:18" ht="37.5" hidden="1" customHeight="1" x14ac:dyDescent="0.2">
      <c r="A79" s="77" t="s">
        <v>100</v>
      </c>
      <c r="B79" s="195" t="s">
        <v>99</v>
      </c>
      <c r="C79" s="195"/>
      <c r="D79" s="44" t="s">
        <v>73</v>
      </c>
      <c r="E79" s="91">
        <f>H79</f>
        <v>0</v>
      </c>
      <c r="F79" s="91"/>
      <c r="G79" s="91"/>
      <c r="H79" s="67">
        <v>0</v>
      </c>
      <c r="I79" s="67"/>
      <c r="J79" s="91">
        <f>K79+L79+M79+N79</f>
        <v>0</v>
      </c>
      <c r="K79" s="67"/>
      <c r="L79" s="91"/>
      <c r="M79" s="91">
        <v>0</v>
      </c>
      <c r="N79" s="67"/>
      <c r="O79" s="67" t="e">
        <f>J79/E79*100</f>
        <v>#DIV/0!</v>
      </c>
      <c r="P79" s="24" t="s">
        <v>143</v>
      </c>
      <c r="Q79" s="1"/>
    </row>
    <row r="80" spans="1:18" ht="20.25" customHeight="1" x14ac:dyDescent="0.2">
      <c r="A80" s="196" t="s">
        <v>37</v>
      </c>
      <c r="B80" s="196"/>
      <c r="C80" s="196"/>
      <c r="D80" s="113"/>
      <c r="E80" s="131">
        <f t="shared" ref="E80:N80" si="17">SUM(E78:E79)</f>
        <v>100</v>
      </c>
      <c r="F80" s="131">
        <f t="shared" si="17"/>
        <v>0</v>
      </c>
      <c r="G80" s="131">
        <f t="shared" si="17"/>
        <v>0</v>
      </c>
      <c r="H80" s="131">
        <f t="shared" si="17"/>
        <v>100</v>
      </c>
      <c r="I80" s="131">
        <f t="shared" si="17"/>
        <v>0</v>
      </c>
      <c r="J80" s="131">
        <f t="shared" si="17"/>
        <v>1</v>
      </c>
      <c r="K80" s="132">
        <f t="shared" si="17"/>
        <v>0</v>
      </c>
      <c r="L80" s="131">
        <f t="shared" si="17"/>
        <v>0</v>
      </c>
      <c r="M80" s="131">
        <f t="shared" si="17"/>
        <v>1</v>
      </c>
      <c r="N80" s="132">
        <f t="shared" si="17"/>
        <v>0</v>
      </c>
      <c r="O80" s="131">
        <f>J80/E80*100</f>
        <v>1</v>
      </c>
      <c r="P80" s="126"/>
      <c r="Q80" s="1"/>
    </row>
    <row r="81" spans="1:17" ht="16.5" customHeight="1" x14ac:dyDescent="0.2">
      <c r="A81" s="197" t="s">
        <v>236</v>
      </c>
      <c r="B81" s="197"/>
      <c r="C81" s="197"/>
      <c r="D81" s="197"/>
      <c r="E81" s="197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"/>
    </row>
    <row r="82" spans="1:17" ht="44.25" hidden="1" customHeight="1" x14ac:dyDescent="0.2">
      <c r="A82" s="77" t="s">
        <v>56</v>
      </c>
      <c r="B82" s="195" t="s">
        <v>25</v>
      </c>
      <c r="C82" s="195"/>
      <c r="D82" s="17" t="s">
        <v>74</v>
      </c>
      <c r="E82" s="10">
        <f>G82+H82</f>
        <v>0</v>
      </c>
      <c r="F82" s="7"/>
      <c r="G82" s="9">
        <v>0</v>
      </c>
      <c r="H82" s="9">
        <v>0</v>
      </c>
      <c r="I82" s="7"/>
      <c r="J82" s="10">
        <f>SUM(K82:M82)</f>
        <v>0</v>
      </c>
      <c r="K82" s="8"/>
      <c r="L82" s="10"/>
      <c r="M82" s="10"/>
      <c r="N82" s="7"/>
      <c r="O82" s="7" t="e">
        <f>J82/E82</f>
        <v>#DIV/0!</v>
      </c>
      <c r="P82" s="24"/>
      <c r="Q82" s="1"/>
    </row>
    <row r="83" spans="1:17" ht="143.25" customHeight="1" x14ac:dyDescent="0.2">
      <c r="A83" s="77" t="s">
        <v>70</v>
      </c>
      <c r="B83" s="198" t="s">
        <v>188</v>
      </c>
      <c r="C83" s="198"/>
      <c r="D83" s="17" t="s">
        <v>75</v>
      </c>
      <c r="E83" s="90">
        <f>G83+H83+F83</f>
        <v>139.4</v>
      </c>
      <c r="F83" s="78"/>
      <c r="G83" s="78"/>
      <c r="H83" s="78">
        <v>139.4</v>
      </c>
      <c r="I83" s="78"/>
      <c r="J83" s="90">
        <f>M83+L83</f>
        <v>0</v>
      </c>
      <c r="K83" s="78"/>
      <c r="L83" s="90"/>
      <c r="M83" s="90">
        <v>0</v>
      </c>
      <c r="N83" s="78"/>
      <c r="O83" s="78">
        <f>J83/E83</f>
        <v>0</v>
      </c>
      <c r="P83" s="39"/>
      <c r="Q83" s="1"/>
    </row>
    <row r="84" spans="1:17" ht="20.25" customHeight="1" x14ac:dyDescent="0.2">
      <c r="A84" s="196" t="s">
        <v>37</v>
      </c>
      <c r="B84" s="196"/>
      <c r="C84" s="196"/>
      <c r="D84" s="113"/>
      <c r="E84" s="114">
        <f>SUM(E82:E83)</f>
        <v>139.4</v>
      </c>
      <c r="F84" s="114"/>
      <c r="G84" s="114">
        <f>SUM(G82:G83)</f>
        <v>0</v>
      </c>
      <c r="H84" s="114">
        <f>SUM(H82:H83)</f>
        <v>139.4</v>
      </c>
      <c r="I84" s="114">
        <f>SUM(I82:I82)</f>
        <v>0</v>
      </c>
      <c r="J84" s="114">
        <f>SUM(J82:J83)</f>
        <v>0</v>
      </c>
      <c r="K84" s="114">
        <f>SUM(K82:K83)</f>
        <v>0</v>
      </c>
      <c r="L84" s="114">
        <f>SUM(L82:L83)</f>
        <v>0</v>
      </c>
      <c r="M84" s="114">
        <f>SUM(M82:M83)</f>
        <v>0</v>
      </c>
      <c r="N84" s="114">
        <f>SUM(N82:N82)</f>
        <v>0</v>
      </c>
      <c r="O84" s="114"/>
      <c r="P84" s="126"/>
      <c r="Q84" s="1"/>
    </row>
    <row r="85" spans="1:17" ht="17.25" hidden="1" customHeight="1" x14ac:dyDescent="0.2">
      <c r="A85" s="197" t="s">
        <v>26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"/>
    </row>
    <row r="86" spans="1:17" ht="58.5" hidden="1" customHeight="1" x14ac:dyDescent="0.2">
      <c r="A86" s="77" t="s">
        <v>57</v>
      </c>
      <c r="B86" s="198" t="s">
        <v>28</v>
      </c>
      <c r="C86" s="198"/>
      <c r="D86" s="17" t="s">
        <v>76</v>
      </c>
      <c r="E86" s="10">
        <f>F86+G86+H86+I86</f>
        <v>0</v>
      </c>
      <c r="F86" s="7"/>
      <c r="G86" s="7"/>
      <c r="H86" s="7">
        <v>0</v>
      </c>
      <c r="I86" s="7"/>
      <c r="J86" s="9">
        <f>L86+M86</f>
        <v>0</v>
      </c>
      <c r="K86" s="7"/>
      <c r="L86" s="7"/>
      <c r="M86" s="7"/>
      <c r="N86" s="7"/>
      <c r="O86" s="7" t="e">
        <f>J86/E86*100</f>
        <v>#DIV/0!</v>
      </c>
      <c r="P86" s="217"/>
      <c r="Q86" s="1"/>
    </row>
    <row r="87" spans="1:17" ht="17.25" hidden="1" customHeight="1" x14ac:dyDescent="0.2">
      <c r="A87" s="216" t="s">
        <v>37</v>
      </c>
      <c r="B87" s="216"/>
      <c r="C87" s="216"/>
      <c r="D87" s="58"/>
      <c r="E87" s="14">
        <f t="shared" ref="E87:N87" si="18">E86</f>
        <v>0</v>
      </c>
      <c r="F87" s="14">
        <f t="shared" si="18"/>
        <v>0</v>
      </c>
      <c r="G87" s="74">
        <f t="shared" si="18"/>
        <v>0</v>
      </c>
      <c r="H87" s="74">
        <f t="shared" si="18"/>
        <v>0</v>
      </c>
      <c r="I87" s="14">
        <f t="shared" si="18"/>
        <v>0</v>
      </c>
      <c r="J87" s="14">
        <f t="shared" si="18"/>
        <v>0</v>
      </c>
      <c r="K87" s="14">
        <f t="shared" si="18"/>
        <v>0</v>
      </c>
      <c r="L87" s="14">
        <f t="shared" si="18"/>
        <v>0</v>
      </c>
      <c r="M87" s="14">
        <f t="shared" si="18"/>
        <v>0</v>
      </c>
      <c r="N87" s="14">
        <f t="shared" si="18"/>
        <v>0</v>
      </c>
      <c r="O87" s="14" t="e">
        <f>J87/E87*100</f>
        <v>#DIV/0!</v>
      </c>
      <c r="P87" s="217"/>
      <c r="Q87" s="1"/>
    </row>
    <row r="88" spans="1:17" ht="17.25" customHeight="1" x14ac:dyDescent="0.2">
      <c r="A88" s="212" t="s">
        <v>238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1"/>
    </row>
    <row r="89" spans="1:17" ht="48" hidden="1" customHeight="1" x14ac:dyDescent="0.2">
      <c r="A89" s="77"/>
      <c r="B89" s="191" t="s">
        <v>124</v>
      </c>
      <c r="C89" s="191"/>
      <c r="D89" s="11">
        <v>213</v>
      </c>
      <c r="E89" s="10">
        <f>H89</f>
        <v>0</v>
      </c>
      <c r="F89" s="9"/>
      <c r="G89" s="9"/>
      <c r="H89" s="67">
        <v>0</v>
      </c>
      <c r="I89" s="9"/>
      <c r="J89" s="10">
        <f>M89</f>
        <v>0</v>
      </c>
      <c r="K89" s="9"/>
      <c r="L89" s="9"/>
      <c r="M89" s="79">
        <v>0</v>
      </c>
      <c r="N89" s="9"/>
      <c r="O89" s="9"/>
      <c r="P89" s="24" t="s">
        <v>143</v>
      </c>
      <c r="Q89" s="1"/>
    </row>
    <row r="90" spans="1:17" ht="46.5" customHeight="1" x14ac:dyDescent="0.2">
      <c r="A90" s="77"/>
      <c r="B90" s="191" t="s">
        <v>125</v>
      </c>
      <c r="C90" s="191"/>
      <c r="D90" s="11"/>
      <c r="E90" s="10">
        <f>H90</f>
        <v>103.2</v>
      </c>
      <c r="F90" s="9"/>
      <c r="G90" s="9"/>
      <c r="H90" s="67">
        <v>103.2</v>
      </c>
      <c r="I90" s="9"/>
      <c r="J90" s="10">
        <f>M90</f>
        <v>0</v>
      </c>
      <c r="K90" s="9"/>
      <c r="L90" s="9"/>
      <c r="M90" s="79"/>
      <c r="N90" s="9"/>
      <c r="O90" s="9">
        <f t="shared" ref="O90:O92" si="19">J90/E90*100</f>
        <v>0</v>
      </c>
      <c r="P90" s="39" t="s">
        <v>283</v>
      </c>
      <c r="Q90" s="1"/>
    </row>
    <row r="91" spans="1:17" ht="25.5" customHeight="1" x14ac:dyDescent="0.2">
      <c r="A91" s="77" t="s">
        <v>58</v>
      </c>
      <c r="B91" s="191" t="s">
        <v>27</v>
      </c>
      <c r="C91" s="191"/>
      <c r="D91" s="11">
        <v>2308</v>
      </c>
      <c r="E91" s="90">
        <f>H91+G91</f>
        <v>2000</v>
      </c>
      <c r="F91" s="78"/>
      <c r="G91" s="78"/>
      <c r="H91" s="78">
        <v>2000</v>
      </c>
      <c r="I91" s="78"/>
      <c r="J91" s="90">
        <f>M91</f>
        <v>227.8</v>
      </c>
      <c r="K91" s="78"/>
      <c r="L91" s="78"/>
      <c r="M91" s="79">
        <v>227.8</v>
      </c>
      <c r="N91" s="78"/>
      <c r="O91" s="78">
        <f t="shared" si="19"/>
        <v>11.39</v>
      </c>
      <c r="P91" s="22" t="s">
        <v>199</v>
      </c>
      <c r="Q91" s="1"/>
    </row>
    <row r="92" spans="1:17" ht="52.5" customHeight="1" x14ac:dyDescent="0.2">
      <c r="A92" s="77"/>
      <c r="B92" s="191" t="s">
        <v>237</v>
      </c>
      <c r="C92" s="191"/>
      <c r="D92" s="11"/>
      <c r="E92" s="90">
        <f>H92+G92</f>
        <v>2987.7</v>
      </c>
      <c r="F92" s="78"/>
      <c r="G92" s="78"/>
      <c r="H92" s="78">
        <v>2987.7</v>
      </c>
      <c r="I92" s="78"/>
      <c r="J92" s="90">
        <f>M92</f>
        <v>143.9</v>
      </c>
      <c r="K92" s="78"/>
      <c r="L92" s="78"/>
      <c r="M92" s="79">
        <v>143.9</v>
      </c>
      <c r="N92" s="78"/>
      <c r="O92" s="78">
        <f t="shared" si="19"/>
        <v>4.816413963918734</v>
      </c>
      <c r="P92" s="49" t="s">
        <v>223</v>
      </c>
      <c r="Q92" s="1"/>
    </row>
    <row r="93" spans="1:17" ht="20.25" customHeight="1" x14ac:dyDescent="0.2">
      <c r="A93" s="196" t="s">
        <v>37</v>
      </c>
      <c r="B93" s="196"/>
      <c r="C93" s="196"/>
      <c r="D93" s="113"/>
      <c r="E93" s="114">
        <f>SUM(E89:E92)</f>
        <v>5090.8999999999996</v>
      </c>
      <c r="F93" s="114">
        <f t="shared" ref="F93:N93" si="20">SUM(F89:F92)</f>
        <v>0</v>
      </c>
      <c r="G93" s="114">
        <f t="shared" si="20"/>
        <v>0</v>
      </c>
      <c r="H93" s="114">
        <f t="shared" si="20"/>
        <v>5090.8999999999996</v>
      </c>
      <c r="I93" s="114">
        <f t="shared" si="20"/>
        <v>0</v>
      </c>
      <c r="J93" s="114">
        <f t="shared" si="20"/>
        <v>371.70000000000005</v>
      </c>
      <c r="K93" s="114">
        <f t="shared" si="20"/>
        <v>0</v>
      </c>
      <c r="L93" s="114">
        <f t="shared" si="20"/>
        <v>0</v>
      </c>
      <c r="M93" s="114">
        <f t="shared" si="20"/>
        <v>371.70000000000005</v>
      </c>
      <c r="N93" s="114">
        <f t="shared" si="20"/>
        <v>0</v>
      </c>
      <c r="O93" s="114">
        <f>J93/E93*100</f>
        <v>7.3012630379697114</v>
      </c>
      <c r="P93" s="126"/>
      <c r="Q93" s="1"/>
    </row>
    <row r="94" spans="1:17" ht="27" hidden="1" customHeight="1" x14ac:dyDescent="0.2">
      <c r="A94" s="212" t="s">
        <v>101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1"/>
    </row>
    <row r="95" spans="1:17" ht="25.5" hidden="1" customHeight="1" x14ac:dyDescent="0.2">
      <c r="A95" s="54"/>
      <c r="B95" s="195" t="s">
        <v>151</v>
      </c>
      <c r="C95" s="195"/>
      <c r="D95" s="59"/>
      <c r="E95" s="10">
        <f>H95</f>
        <v>0</v>
      </c>
      <c r="F95" s="35"/>
      <c r="G95" s="35"/>
      <c r="H95" s="10">
        <v>0</v>
      </c>
      <c r="I95" s="35"/>
      <c r="J95" s="10">
        <v>0</v>
      </c>
      <c r="K95" s="10"/>
      <c r="L95" s="10"/>
      <c r="M95" s="10">
        <v>0</v>
      </c>
      <c r="N95" s="35"/>
      <c r="O95" s="10" t="e">
        <f>J95/E95*100</f>
        <v>#DIV/0!</v>
      </c>
      <c r="P95" s="24" t="s">
        <v>143</v>
      </c>
      <c r="Q95" s="1"/>
    </row>
    <row r="96" spans="1:17" ht="19.5" hidden="1" customHeight="1" x14ac:dyDescent="0.2">
      <c r="A96" s="216" t="s">
        <v>37</v>
      </c>
      <c r="B96" s="216"/>
      <c r="C96" s="216"/>
      <c r="D96" s="58"/>
      <c r="E96" s="13">
        <f t="shared" ref="E96:N96" si="21">SUM(E94:E95)</f>
        <v>0</v>
      </c>
      <c r="F96" s="13">
        <f t="shared" si="21"/>
        <v>0</v>
      </c>
      <c r="G96" s="13">
        <f t="shared" si="21"/>
        <v>0</v>
      </c>
      <c r="H96" s="13">
        <f t="shared" si="21"/>
        <v>0</v>
      </c>
      <c r="I96" s="13">
        <f t="shared" si="21"/>
        <v>0</v>
      </c>
      <c r="J96" s="13">
        <f t="shared" si="21"/>
        <v>0</v>
      </c>
      <c r="K96" s="13">
        <f t="shared" si="21"/>
        <v>0</v>
      </c>
      <c r="L96" s="13">
        <f t="shared" si="21"/>
        <v>0</v>
      </c>
      <c r="M96" s="13">
        <f t="shared" si="21"/>
        <v>0</v>
      </c>
      <c r="N96" s="13">
        <f t="shared" si="21"/>
        <v>0</v>
      </c>
      <c r="O96" s="13">
        <v>0</v>
      </c>
      <c r="P96" s="28"/>
      <c r="Q96" s="1"/>
    </row>
    <row r="97" spans="1:17" ht="19.5" hidden="1" customHeight="1" x14ac:dyDescent="0.2">
      <c r="A97" s="212" t="s">
        <v>126</v>
      </c>
      <c r="B97" s="212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1"/>
    </row>
    <row r="98" spans="1:17" ht="46.5" hidden="1" customHeight="1" x14ac:dyDescent="0.2">
      <c r="A98" s="54"/>
      <c r="B98" s="195" t="s">
        <v>127</v>
      </c>
      <c r="C98" s="195"/>
      <c r="D98" s="59"/>
      <c r="E98" s="10">
        <f>H98</f>
        <v>0</v>
      </c>
      <c r="F98" s="35"/>
      <c r="G98" s="35"/>
      <c r="H98" s="10">
        <v>0</v>
      </c>
      <c r="I98" s="35"/>
      <c r="J98" s="10">
        <v>0</v>
      </c>
      <c r="K98" s="10"/>
      <c r="L98" s="10"/>
      <c r="M98" s="10">
        <v>0</v>
      </c>
      <c r="N98" s="35"/>
      <c r="O98" s="35"/>
      <c r="P98" s="24"/>
      <c r="Q98" s="1"/>
    </row>
    <row r="99" spans="1:17" ht="19.5" hidden="1" customHeight="1" x14ac:dyDescent="0.2">
      <c r="A99" s="216" t="s">
        <v>37</v>
      </c>
      <c r="B99" s="216"/>
      <c r="C99" s="216"/>
      <c r="D99" s="58"/>
      <c r="E99" s="13">
        <f t="shared" ref="E99:N99" si="22">SUM(E97:E98)</f>
        <v>0</v>
      </c>
      <c r="F99" s="13">
        <f t="shared" si="22"/>
        <v>0</v>
      </c>
      <c r="G99" s="13">
        <f t="shared" si="22"/>
        <v>0</v>
      </c>
      <c r="H99" s="13">
        <f t="shared" si="22"/>
        <v>0</v>
      </c>
      <c r="I99" s="13">
        <f t="shared" si="22"/>
        <v>0</v>
      </c>
      <c r="J99" s="13">
        <f t="shared" si="22"/>
        <v>0</v>
      </c>
      <c r="K99" s="13">
        <f t="shared" si="22"/>
        <v>0</v>
      </c>
      <c r="L99" s="13">
        <f t="shared" si="22"/>
        <v>0</v>
      </c>
      <c r="M99" s="13">
        <f t="shared" si="22"/>
        <v>0</v>
      </c>
      <c r="N99" s="13">
        <f t="shared" si="22"/>
        <v>0</v>
      </c>
      <c r="O99" s="13">
        <v>0</v>
      </c>
      <c r="P99" s="28"/>
      <c r="Q99" s="1"/>
    </row>
    <row r="100" spans="1:17" ht="99" customHeight="1" x14ac:dyDescent="0.2">
      <c r="A100" s="251" t="s">
        <v>102</v>
      </c>
      <c r="B100" s="252"/>
      <c r="C100" s="253"/>
      <c r="D100" s="133"/>
      <c r="E100" s="163">
        <f>E113+E130+E117</f>
        <v>29083</v>
      </c>
      <c r="F100" s="163">
        <f t="shared" ref="F100:N100" si="23">F113+F130+F117</f>
        <v>0</v>
      </c>
      <c r="G100" s="163">
        <f t="shared" si="23"/>
        <v>19773.5</v>
      </c>
      <c r="H100" s="163">
        <f t="shared" si="23"/>
        <v>9309.5</v>
      </c>
      <c r="I100" s="163">
        <f t="shared" si="23"/>
        <v>0</v>
      </c>
      <c r="J100" s="163">
        <f t="shared" si="23"/>
        <v>28.6</v>
      </c>
      <c r="K100" s="163">
        <f t="shared" si="23"/>
        <v>0</v>
      </c>
      <c r="L100" s="163">
        <f t="shared" si="23"/>
        <v>0</v>
      </c>
      <c r="M100" s="163">
        <f t="shared" si="23"/>
        <v>28.6</v>
      </c>
      <c r="N100" s="163">
        <f t="shared" si="23"/>
        <v>0</v>
      </c>
      <c r="O100" s="163">
        <f>J100/E100*100</f>
        <v>9.8339235979782003E-2</v>
      </c>
      <c r="P100" s="165"/>
      <c r="Q100" s="1"/>
    </row>
    <row r="101" spans="1:17" ht="15.75" customHeight="1" x14ac:dyDescent="0.2">
      <c r="A101" s="230" t="s">
        <v>239</v>
      </c>
      <c r="B101" s="230"/>
      <c r="C101" s="230"/>
      <c r="D101" s="230"/>
      <c r="E101" s="230"/>
      <c r="F101" s="230"/>
      <c r="G101" s="230"/>
      <c r="H101" s="230"/>
      <c r="I101" s="230"/>
      <c r="J101" s="230"/>
      <c r="K101" s="230"/>
      <c r="L101" s="230"/>
      <c r="M101" s="230"/>
      <c r="N101" s="230"/>
      <c r="O101" s="230"/>
      <c r="P101" s="230"/>
      <c r="Q101" s="1"/>
    </row>
    <row r="102" spans="1:17" ht="86.25" customHeight="1" x14ac:dyDescent="0.2">
      <c r="A102" s="40"/>
      <c r="B102" s="154" t="s">
        <v>241</v>
      </c>
      <c r="C102" s="155" t="s">
        <v>240</v>
      </c>
      <c r="D102" s="15"/>
      <c r="E102" s="96">
        <f t="shared" ref="E102:E109" si="24">F102+G102+H102</f>
        <v>17772.400000000001</v>
      </c>
      <c r="F102" s="85"/>
      <c r="G102" s="85">
        <v>15995.1</v>
      </c>
      <c r="H102" s="85">
        <v>1777.3</v>
      </c>
      <c r="I102" s="90"/>
      <c r="J102" s="79">
        <f t="shared" ref="J102:J112" si="25">K102+L102+M102</f>
        <v>0</v>
      </c>
      <c r="K102" s="79"/>
      <c r="L102" s="86"/>
      <c r="M102" s="86"/>
      <c r="N102" s="78"/>
      <c r="O102" s="78"/>
      <c r="P102" s="24" t="s">
        <v>143</v>
      </c>
      <c r="Q102" s="1"/>
    </row>
    <row r="103" spans="1:17" ht="42.75" customHeight="1" x14ac:dyDescent="0.2">
      <c r="A103" s="40"/>
      <c r="B103" s="156" t="s">
        <v>243</v>
      </c>
      <c r="C103" s="157" t="s">
        <v>242</v>
      </c>
      <c r="D103" s="15"/>
      <c r="E103" s="96">
        <f t="shared" si="24"/>
        <v>1911.8</v>
      </c>
      <c r="F103" s="85"/>
      <c r="G103" s="85">
        <v>1720.6</v>
      </c>
      <c r="H103" s="85">
        <v>191.2</v>
      </c>
      <c r="I103" s="90"/>
      <c r="J103" s="79">
        <f t="shared" si="25"/>
        <v>0</v>
      </c>
      <c r="K103" s="79"/>
      <c r="L103" s="86"/>
      <c r="M103" s="86"/>
      <c r="N103" s="78"/>
      <c r="O103" s="78"/>
      <c r="P103" s="24" t="s">
        <v>143</v>
      </c>
      <c r="Q103" s="1"/>
    </row>
    <row r="104" spans="1:17" ht="45" customHeight="1" x14ac:dyDescent="0.2">
      <c r="A104" s="40"/>
      <c r="B104" s="152" t="s">
        <v>245</v>
      </c>
      <c r="C104" s="153" t="s">
        <v>244</v>
      </c>
      <c r="D104" s="15"/>
      <c r="E104" s="96">
        <f t="shared" si="24"/>
        <v>2286.4</v>
      </c>
      <c r="F104" s="85"/>
      <c r="G104" s="85">
        <v>2057.8000000000002</v>
      </c>
      <c r="H104" s="85">
        <v>228.6</v>
      </c>
      <c r="I104" s="90"/>
      <c r="J104" s="79">
        <f t="shared" si="25"/>
        <v>0</v>
      </c>
      <c r="K104" s="79"/>
      <c r="L104" s="86"/>
      <c r="M104" s="86"/>
      <c r="N104" s="78"/>
      <c r="O104" s="78"/>
      <c r="P104" s="24" t="s">
        <v>143</v>
      </c>
      <c r="Q104" s="1"/>
    </row>
    <row r="105" spans="1:17" ht="21" customHeight="1" x14ac:dyDescent="0.2">
      <c r="A105" s="40"/>
      <c r="B105" s="144" t="s">
        <v>154</v>
      </c>
      <c r="C105" s="60" t="s">
        <v>96</v>
      </c>
      <c r="D105" s="15"/>
      <c r="E105" s="96">
        <f t="shared" si="24"/>
        <v>439.3</v>
      </c>
      <c r="F105" s="85"/>
      <c r="G105" s="85"/>
      <c r="H105" s="85">
        <v>439.3</v>
      </c>
      <c r="I105" s="90"/>
      <c r="J105" s="79">
        <f t="shared" si="25"/>
        <v>0</v>
      </c>
      <c r="K105" s="79"/>
      <c r="L105" s="86"/>
      <c r="M105" s="86"/>
      <c r="N105" s="78"/>
      <c r="O105" s="78"/>
      <c r="P105" s="24" t="s">
        <v>143</v>
      </c>
      <c r="Q105" s="1"/>
    </row>
    <row r="106" spans="1:17" ht="21" customHeight="1" x14ac:dyDescent="0.2">
      <c r="A106" s="40"/>
      <c r="B106" s="243" t="s">
        <v>246</v>
      </c>
      <c r="C106" s="60" t="s">
        <v>247</v>
      </c>
      <c r="D106" s="15"/>
      <c r="E106" s="96">
        <f t="shared" si="24"/>
        <v>4940.1000000000004</v>
      </c>
      <c r="F106" s="85"/>
      <c r="G106" s="85"/>
      <c r="H106" s="85">
        <v>4940.1000000000004</v>
      </c>
      <c r="I106" s="90"/>
      <c r="J106" s="79">
        <f t="shared" si="25"/>
        <v>0</v>
      </c>
      <c r="K106" s="79"/>
      <c r="L106" s="86"/>
      <c r="M106" s="86"/>
      <c r="N106" s="78"/>
      <c r="O106" s="78"/>
      <c r="P106" s="24" t="s">
        <v>143</v>
      </c>
      <c r="Q106" s="1"/>
    </row>
    <row r="107" spans="1:17" ht="22.5" customHeight="1" x14ac:dyDescent="0.2">
      <c r="A107" s="40"/>
      <c r="B107" s="244"/>
      <c r="C107" s="159" t="s">
        <v>248</v>
      </c>
      <c r="D107" s="15"/>
      <c r="E107" s="96">
        <f t="shared" si="24"/>
        <v>800</v>
      </c>
      <c r="F107" s="85"/>
      <c r="G107" s="85"/>
      <c r="H107" s="85">
        <v>800</v>
      </c>
      <c r="I107" s="90"/>
      <c r="J107" s="79">
        <f t="shared" si="25"/>
        <v>0</v>
      </c>
      <c r="K107" s="79"/>
      <c r="L107" s="86"/>
      <c r="M107" s="86"/>
      <c r="N107" s="78"/>
      <c r="O107" s="78"/>
      <c r="P107" s="24" t="s">
        <v>143</v>
      </c>
      <c r="Q107" s="1"/>
    </row>
    <row r="108" spans="1:17" ht="70.5" customHeight="1" x14ac:dyDescent="0.2">
      <c r="A108" s="40"/>
      <c r="B108" s="243" t="s">
        <v>103</v>
      </c>
      <c r="C108" s="158" t="s">
        <v>181</v>
      </c>
      <c r="D108" s="15"/>
      <c r="E108" s="96">
        <f t="shared" si="24"/>
        <v>100</v>
      </c>
      <c r="F108" s="85"/>
      <c r="G108" s="85"/>
      <c r="H108" s="85">
        <v>100</v>
      </c>
      <c r="I108" s="90"/>
      <c r="J108" s="79">
        <f t="shared" si="25"/>
        <v>0</v>
      </c>
      <c r="K108" s="79"/>
      <c r="L108" s="86"/>
      <c r="M108" s="86"/>
      <c r="N108" s="78"/>
      <c r="O108" s="78"/>
      <c r="P108" s="39" t="s">
        <v>283</v>
      </c>
      <c r="Q108" s="1"/>
    </row>
    <row r="109" spans="1:17" ht="56.25" customHeight="1" x14ac:dyDescent="0.2">
      <c r="A109" s="40"/>
      <c r="B109" s="244"/>
      <c r="C109" s="60" t="s">
        <v>152</v>
      </c>
      <c r="D109" s="15"/>
      <c r="E109" s="96">
        <f t="shared" si="24"/>
        <v>150</v>
      </c>
      <c r="F109" s="85"/>
      <c r="G109" s="85"/>
      <c r="H109" s="85">
        <v>150</v>
      </c>
      <c r="I109" s="90"/>
      <c r="J109" s="79">
        <f t="shared" si="25"/>
        <v>0</v>
      </c>
      <c r="K109" s="79"/>
      <c r="L109" s="86"/>
      <c r="M109" s="86">
        <v>0</v>
      </c>
      <c r="N109" s="78"/>
      <c r="O109" s="78"/>
      <c r="P109" s="24" t="s">
        <v>287</v>
      </c>
      <c r="Q109" s="1"/>
    </row>
    <row r="110" spans="1:17" ht="75.75" hidden="1" customHeight="1" x14ac:dyDescent="0.2">
      <c r="A110" s="40"/>
      <c r="B110" s="192" t="s">
        <v>103</v>
      </c>
      <c r="C110" s="45" t="s">
        <v>181</v>
      </c>
      <c r="D110" s="15"/>
      <c r="E110" s="97">
        <f>F110+G110+H110</f>
        <v>0</v>
      </c>
      <c r="F110" s="98"/>
      <c r="G110" s="98"/>
      <c r="H110" s="99"/>
      <c r="I110" s="92"/>
      <c r="J110" s="70">
        <f t="shared" si="25"/>
        <v>0</v>
      </c>
      <c r="K110" s="70"/>
      <c r="L110" s="88"/>
      <c r="M110" s="88"/>
      <c r="N110" s="68"/>
      <c r="O110" s="68" t="e">
        <f>J110/E110</f>
        <v>#DIV/0!</v>
      </c>
      <c r="P110" s="24" t="s">
        <v>185</v>
      </c>
      <c r="Q110" s="1"/>
    </row>
    <row r="111" spans="1:17" ht="22.5" hidden="1" customHeight="1" x14ac:dyDescent="0.2">
      <c r="A111" s="40"/>
      <c r="B111" s="192"/>
      <c r="C111" s="45" t="s">
        <v>176</v>
      </c>
      <c r="D111" s="15"/>
      <c r="E111" s="97">
        <f>F111+G111+H111</f>
        <v>0</v>
      </c>
      <c r="F111" s="98"/>
      <c r="G111" s="98"/>
      <c r="H111" s="99"/>
      <c r="I111" s="92"/>
      <c r="J111" s="70">
        <f t="shared" si="25"/>
        <v>0</v>
      </c>
      <c r="K111" s="70"/>
      <c r="L111" s="88"/>
      <c r="M111" s="88"/>
      <c r="N111" s="68"/>
      <c r="O111" s="68"/>
      <c r="P111" s="24"/>
      <c r="Q111" s="1"/>
    </row>
    <row r="112" spans="1:17" ht="42" hidden="1" customHeight="1" x14ac:dyDescent="0.2">
      <c r="A112" s="40"/>
      <c r="B112" s="192"/>
      <c r="C112" s="46" t="s">
        <v>152</v>
      </c>
      <c r="D112" s="15"/>
      <c r="E112" s="97">
        <f>F112+G112+H112</f>
        <v>0</v>
      </c>
      <c r="F112" s="98"/>
      <c r="G112" s="98"/>
      <c r="H112" s="99"/>
      <c r="I112" s="92"/>
      <c r="J112" s="70">
        <f t="shared" si="25"/>
        <v>0</v>
      </c>
      <c r="K112" s="70"/>
      <c r="L112" s="88"/>
      <c r="M112" s="88"/>
      <c r="N112" s="68"/>
      <c r="O112" s="68"/>
      <c r="P112" s="24" t="s">
        <v>184</v>
      </c>
      <c r="Q112" s="1"/>
    </row>
    <row r="113" spans="1:17" ht="22.5" customHeight="1" x14ac:dyDescent="0.2">
      <c r="A113" s="162" t="s">
        <v>37</v>
      </c>
      <c r="B113" s="162"/>
      <c r="C113" s="162"/>
      <c r="D113" s="162"/>
      <c r="E113" s="162">
        <f t="shared" ref="E113:N113" si="26">SUM(E102:E112)</f>
        <v>28400</v>
      </c>
      <c r="F113" s="162">
        <f t="shared" si="26"/>
        <v>0</v>
      </c>
      <c r="G113" s="162">
        <f t="shared" si="26"/>
        <v>19773.5</v>
      </c>
      <c r="H113" s="162">
        <f t="shared" si="26"/>
        <v>8626.5</v>
      </c>
      <c r="I113" s="162">
        <f t="shared" si="26"/>
        <v>0</v>
      </c>
      <c r="J113" s="162">
        <f t="shared" si="26"/>
        <v>0</v>
      </c>
      <c r="K113" s="162">
        <f t="shared" si="26"/>
        <v>0</v>
      </c>
      <c r="L113" s="162">
        <f t="shared" si="26"/>
        <v>0</v>
      </c>
      <c r="M113" s="162">
        <f t="shared" si="26"/>
        <v>0</v>
      </c>
      <c r="N113" s="162">
        <f t="shared" si="26"/>
        <v>0</v>
      </c>
      <c r="O113" s="162">
        <f>J113/E113*100</f>
        <v>0</v>
      </c>
      <c r="P113" s="162"/>
      <c r="Q113" s="1"/>
    </row>
    <row r="114" spans="1:17" ht="22.5" customHeight="1" x14ac:dyDescent="0.2">
      <c r="A114" s="146"/>
      <c r="B114" s="245" t="s">
        <v>249</v>
      </c>
      <c r="C114" s="246"/>
      <c r="D114" s="246"/>
      <c r="E114" s="246"/>
      <c r="F114" s="246"/>
      <c r="G114" s="246"/>
      <c r="H114" s="246"/>
      <c r="I114" s="246"/>
      <c r="J114" s="246"/>
      <c r="K114" s="246"/>
      <c r="L114" s="246"/>
      <c r="M114" s="246"/>
      <c r="N114" s="246"/>
      <c r="O114" s="246"/>
      <c r="P114" s="247"/>
      <c r="Q114" s="1"/>
    </row>
    <row r="115" spans="1:17" ht="77.25" customHeight="1" x14ac:dyDescent="0.2">
      <c r="A115" s="50"/>
      <c r="B115" s="72" t="s">
        <v>103</v>
      </c>
      <c r="C115" s="46" t="s">
        <v>153</v>
      </c>
      <c r="D115" s="50"/>
      <c r="E115" s="38">
        <f>F115+G115+H115</f>
        <v>100</v>
      </c>
      <c r="F115" s="38"/>
      <c r="G115" s="38"/>
      <c r="H115" s="38">
        <v>100</v>
      </c>
      <c r="I115" s="51"/>
      <c r="J115" s="38">
        <f>K115+L115+M115</f>
        <v>0</v>
      </c>
      <c r="K115" s="38"/>
      <c r="L115" s="38"/>
      <c r="M115" s="38">
        <v>0</v>
      </c>
      <c r="N115" s="38"/>
      <c r="O115" s="38"/>
      <c r="P115" s="24" t="s">
        <v>306</v>
      </c>
      <c r="Q115" s="1"/>
    </row>
    <row r="116" spans="1:17" ht="139.5" hidden="1" customHeight="1" x14ac:dyDescent="0.2">
      <c r="A116" s="50"/>
      <c r="B116" s="64" t="s">
        <v>103</v>
      </c>
      <c r="C116" s="46" t="s">
        <v>155</v>
      </c>
      <c r="D116" s="50"/>
      <c r="E116" s="38">
        <f>F116+G116+H116</f>
        <v>0</v>
      </c>
      <c r="F116" s="38"/>
      <c r="G116" s="38"/>
      <c r="H116" s="38">
        <v>0</v>
      </c>
      <c r="I116" s="51"/>
      <c r="J116" s="38">
        <f>K116+L116+M116</f>
        <v>0</v>
      </c>
      <c r="K116" s="38"/>
      <c r="L116" s="38"/>
      <c r="M116" s="38"/>
      <c r="N116" s="38"/>
      <c r="O116" s="38"/>
      <c r="P116" s="52"/>
      <c r="Q116" s="1"/>
    </row>
    <row r="117" spans="1:17" ht="22.5" customHeight="1" x14ac:dyDescent="0.2">
      <c r="A117" s="270" t="s">
        <v>37</v>
      </c>
      <c r="B117" s="270"/>
      <c r="C117" s="270"/>
      <c r="D117" s="76"/>
      <c r="E117" s="160">
        <f>SUM(E115:E116)</f>
        <v>100</v>
      </c>
      <c r="F117" s="160">
        <f t="shared" ref="F117:N117" si="27">SUM(F115:F116)</f>
        <v>0</v>
      </c>
      <c r="G117" s="160">
        <f t="shared" si="27"/>
        <v>0</v>
      </c>
      <c r="H117" s="160">
        <f t="shared" si="27"/>
        <v>100</v>
      </c>
      <c r="I117" s="160">
        <f t="shared" si="27"/>
        <v>0</v>
      </c>
      <c r="J117" s="160">
        <f t="shared" si="27"/>
        <v>0</v>
      </c>
      <c r="K117" s="160">
        <f t="shared" si="27"/>
        <v>0</v>
      </c>
      <c r="L117" s="160">
        <f t="shared" si="27"/>
        <v>0</v>
      </c>
      <c r="M117" s="160">
        <f t="shared" si="27"/>
        <v>0</v>
      </c>
      <c r="N117" s="160">
        <f t="shared" si="27"/>
        <v>0</v>
      </c>
      <c r="O117" s="160">
        <f>J117/E117*100</f>
        <v>0</v>
      </c>
      <c r="P117" s="161"/>
      <c r="Q117" s="1"/>
    </row>
    <row r="118" spans="1:17" ht="13.5" customHeight="1" x14ac:dyDescent="0.2">
      <c r="A118" s="230" t="s">
        <v>250</v>
      </c>
      <c r="B118" s="230"/>
      <c r="C118" s="230"/>
      <c r="D118" s="230"/>
      <c r="E118" s="230"/>
      <c r="F118" s="230"/>
      <c r="G118" s="230"/>
      <c r="H118" s="230"/>
      <c r="I118" s="230"/>
      <c r="J118" s="230"/>
      <c r="K118" s="230"/>
      <c r="L118" s="230"/>
      <c r="M118" s="230"/>
      <c r="N118" s="230"/>
      <c r="O118" s="230"/>
      <c r="P118" s="230"/>
      <c r="Q118" s="1"/>
    </row>
    <row r="119" spans="1:17" ht="42" customHeight="1" x14ac:dyDescent="0.2">
      <c r="A119" s="77" t="s">
        <v>54</v>
      </c>
      <c r="B119" s="73" t="s">
        <v>29</v>
      </c>
      <c r="C119" s="25" t="s">
        <v>30</v>
      </c>
      <c r="D119" s="10">
        <v>100</v>
      </c>
      <c r="E119" s="90">
        <f>F119+G119+H119+I119</f>
        <v>100</v>
      </c>
      <c r="F119" s="90"/>
      <c r="G119" s="90"/>
      <c r="H119" s="90">
        <v>100</v>
      </c>
      <c r="I119" s="90"/>
      <c r="J119" s="90">
        <f>K119+L119+M119+N119</f>
        <v>25</v>
      </c>
      <c r="K119" s="90"/>
      <c r="L119" s="90"/>
      <c r="M119" s="90">
        <v>25</v>
      </c>
      <c r="N119" s="78"/>
      <c r="O119" s="78">
        <f>J119/E119*100</f>
        <v>25</v>
      </c>
      <c r="P119" s="24" t="s">
        <v>204</v>
      </c>
      <c r="Q119" s="1"/>
    </row>
    <row r="120" spans="1:17" ht="42" customHeight="1" x14ac:dyDescent="0.2">
      <c r="A120" s="77"/>
      <c r="B120" s="73" t="s">
        <v>117</v>
      </c>
      <c r="C120" s="25" t="s">
        <v>118</v>
      </c>
      <c r="D120" s="10"/>
      <c r="E120" s="90">
        <f>F120+G120+H120+I120</f>
        <v>99.8</v>
      </c>
      <c r="F120" s="90"/>
      <c r="G120" s="90"/>
      <c r="H120" s="90">
        <v>99.8</v>
      </c>
      <c r="I120" s="90"/>
      <c r="J120" s="90">
        <f>K120+L120+M120+N120</f>
        <v>0</v>
      </c>
      <c r="K120" s="90"/>
      <c r="L120" s="90"/>
      <c r="M120" s="90">
        <v>0</v>
      </c>
      <c r="N120" s="78"/>
      <c r="O120" s="78">
        <f t="shared" ref="O120:O123" si="28">J120/E120*100</f>
        <v>0</v>
      </c>
      <c r="P120" s="24" t="s">
        <v>205</v>
      </c>
      <c r="Q120" s="1"/>
    </row>
    <row r="121" spans="1:17" ht="44.25" customHeight="1" x14ac:dyDescent="0.2">
      <c r="A121" s="77" t="s">
        <v>104</v>
      </c>
      <c r="B121" s="34" t="s">
        <v>71</v>
      </c>
      <c r="C121" s="25" t="s">
        <v>86</v>
      </c>
      <c r="D121" s="10"/>
      <c r="E121" s="90">
        <f>F121+G121+H121+I121</f>
        <v>90.5</v>
      </c>
      <c r="F121" s="90"/>
      <c r="G121" s="90"/>
      <c r="H121" s="90">
        <v>90.5</v>
      </c>
      <c r="I121" s="90"/>
      <c r="J121" s="90">
        <f>M121</f>
        <v>0</v>
      </c>
      <c r="K121" s="90"/>
      <c r="L121" s="90"/>
      <c r="M121" s="90">
        <v>0</v>
      </c>
      <c r="N121" s="78"/>
      <c r="O121" s="78">
        <f t="shared" si="28"/>
        <v>0</v>
      </c>
      <c r="P121" s="24" t="s">
        <v>215</v>
      </c>
      <c r="Q121" s="1"/>
    </row>
    <row r="122" spans="1:17" ht="43.5" customHeight="1" x14ac:dyDescent="0.2">
      <c r="A122" s="77" t="s">
        <v>104</v>
      </c>
      <c r="B122" s="34" t="s">
        <v>87</v>
      </c>
      <c r="C122" s="25" t="s">
        <v>86</v>
      </c>
      <c r="D122" s="10">
        <v>0</v>
      </c>
      <c r="E122" s="90">
        <f t="shared" ref="E122:E123" si="29">H122</f>
        <v>9.6</v>
      </c>
      <c r="F122" s="78"/>
      <c r="G122" s="78"/>
      <c r="H122" s="78">
        <v>9.6</v>
      </c>
      <c r="I122" s="78"/>
      <c r="J122" s="90">
        <f>K122+L122+M122+N122</f>
        <v>3</v>
      </c>
      <c r="K122" s="78"/>
      <c r="L122" s="78"/>
      <c r="M122" s="78">
        <v>3</v>
      </c>
      <c r="N122" s="78"/>
      <c r="O122" s="78">
        <f t="shared" si="28"/>
        <v>31.25</v>
      </c>
      <c r="P122" s="24" t="s">
        <v>206</v>
      </c>
      <c r="Q122" s="1"/>
    </row>
    <row r="123" spans="1:17" ht="45.75" customHeight="1" x14ac:dyDescent="0.2">
      <c r="A123" s="77" t="s">
        <v>115</v>
      </c>
      <c r="B123" s="72" t="s">
        <v>128</v>
      </c>
      <c r="C123" s="61" t="s">
        <v>86</v>
      </c>
      <c r="D123" s="10"/>
      <c r="E123" s="90">
        <f t="shared" si="29"/>
        <v>3.1</v>
      </c>
      <c r="F123" s="78"/>
      <c r="G123" s="78"/>
      <c r="H123" s="78">
        <v>3.1</v>
      </c>
      <c r="I123" s="78"/>
      <c r="J123" s="90">
        <f t="shared" ref="J123:J125" si="30">M123+L123</f>
        <v>0.6</v>
      </c>
      <c r="K123" s="78"/>
      <c r="L123" s="78"/>
      <c r="M123" s="78">
        <v>0.6</v>
      </c>
      <c r="N123" s="78"/>
      <c r="O123" s="78">
        <f t="shared" si="28"/>
        <v>19.35483870967742</v>
      </c>
      <c r="P123" s="24" t="s">
        <v>207</v>
      </c>
      <c r="Q123" s="1"/>
    </row>
    <row r="124" spans="1:17" ht="45.75" customHeight="1" x14ac:dyDescent="0.2">
      <c r="A124" s="77"/>
      <c r="B124" s="72" t="s">
        <v>154</v>
      </c>
      <c r="C124" s="40" t="s">
        <v>156</v>
      </c>
      <c r="D124" s="10"/>
      <c r="E124" s="90">
        <f>H124</f>
        <v>80</v>
      </c>
      <c r="F124" s="78"/>
      <c r="G124" s="78"/>
      <c r="H124" s="78">
        <v>80</v>
      </c>
      <c r="I124" s="78"/>
      <c r="J124" s="90">
        <f t="shared" si="30"/>
        <v>0</v>
      </c>
      <c r="K124" s="78"/>
      <c r="L124" s="78"/>
      <c r="M124" s="78">
        <v>0</v>
      </c>
      <c r="N124" s="78"/>
      <c r="O124" s="78"/>
      <c r="P124" s="24"/>
      <c r="Q124" s="1"/>
    </row>
    <row r="125" spans="1:17" ht="45.75" hidden="1" customHeight="1" x14ac:dyDescent="0.2">
      <c r="A125" s="77"/>
      <c r="B125" s="72" t="s">
        <v>154</v>
      </c>
      <c r="C125" s="40" t="s">
        <v>182</v>
      </c>
      <c r="D125" s="10"/>
      <c r="E125" s="90">
        <f>H125</f>
        <v>0</v>
      </c>
      <c r="F125" s="78"/>
      <c r="G125" s="78"/>
      <c r="H125" s="78">
        <v>0</v>
      </c>
      <c r="I125" s="78"/>
      <c r="J125" s="90">
        <f t="shared" si="30"/>
        <v>0</v>
      </c>
      <c r="K125" s="78"/>
      <c r="L125" s="78"/>
      <c r="M125" s="78"/>
      <c r="N125" s="78"/>
      <c r="O125" s="78"/>
      <c r="P125" s="24"/>
      <c r="Q125" s="1"/>
    </row>
    <row r="126" spans="1:17" ht="67.5" customHeight="1" x14ac:dyDescent="0.2">
      <c r="A126" s="77"/>
      <c r="B126" s="72" t="s">
        <v>154</v>
      </c>
      <c r="C126" s="40" t="s">
        <v>251</v>
      </c>
      <c r="D126" s="10"/>
      <c r="E126" s="90">
        <f>H126</f>
        <v>200</v>
      </c>
      <c r="F126" s="78"/>
      <c r="G126" s="78"/>
      <c r="H126" s="78">
        <v>200</v>
      </c>
      <c r="I126" s="78"/>
      <c r="J126" s="90">
        <f>M126+L126</f>
        <v>0</v>
      </c>
      <c r="K126" s="78"/>
      <c r="L126" s="78"/>
      <c r="M126" s="78">
        <v>0</v>
      </c>
      <c r="N126" s="78"/>
      <c r="O126" s="78">
        <f>J126/E126*100</f>
        <v>0</v>
      </c>
      <c r="P126" s="24" t="s">
        <v>200</v>
      </c>
      <c r="Q126" s="1"/>
    </row>
    <row r="127" spans="1:17" ht="45.75" hidden="1" customHeight="1" x14ac:dyDescent="0.2">
      <c r="A127" s="77"/>
      <c r="B127" s="72" t="s">
        <v>190</v>
      </c>
      <c r="C127" s="40" t="s">
        <v>189</v>
      </c>
      <c r="D127" s="10"/>
      <c r="E127" s="90">
        <f>H127</f>
        <v>0</v>
      </c>
      <c r="F127" s="78"/>
      <c r="G127" s="78"/>
      <c r="H127" s="78"/>
      <c r="I127" s="78"/>
      <c r="J127" s="90">
        <f>M127+L127</f>
        <v>0</v>
      </c>
      <c r="K127" s="78"/>
      <c r="L127" s="78"/>
      <c r="M127" s="78"/>
      <c r="N127" s="78"/>
      <c r="O127" s="78"/>
      <c r="P127" s="24" t="s">
        <v>214</v>
      </c>
      <c r="Q127" s="1"/>
    </row>
    <row r="128" spans="1:17" ht="89.25" hidden="1" customHeight="1" x14ac:dyDescent="0.2">
      <c r="A128" s="271"/>
      <c r="B128" s="272" t="s">
        <v>191</v>
      </c>
      <c r="C128" s="40" t="s">
        <v>192</v>
      </c>
      <c r="D128" s="10"/>
      <c r="E128" s="90">
        <f>H128</f>
        <v>0</v>
      </c>
      <c r="F128" s="78"/>
      <c r="G128" s="78"/>
      <c r="H128" s="78">
        <v>0</v>
      </c>
      <c r="I128" s="78"/>
      <c r="J128" s="90">
        <f>M128+L128</f>
        <v>0</v>
      </c>
      <c r="K128" s="78"/>
      <c r="L128" s="78"/>
      <c r="M128" s="78">
        <v>0</v>
      </c>
      <c r="N128" s="78"/>
      <c r="O128" s="78" t="e">
        <f>J128/E128*100</f>
        <v>#DIV/0!</v>
      </c>
      <c r="P128" s="24" t="s">
        <v>91</v>
      </c>
      <c r="Q128" s="1"/>
    </row>
    <row r="129" spans="1:17" ht="28.5" hidden="1" customHeight="1" x14ac:dyDescent="0.2">
      <c r="A129" s="271"/>
      <c r="B129" s="272"/>
      <c r="C129" s="53"/>
      <c r="D129" s="10">
        <v>164.7</v>
      </c>
      <c r="E129" s="90">
        <f>H129+G129</f>
        <v>0</v>
      </c>
      <c r="F129" s="78"/>
      <c r="G129" s="78"/>
      <c r="H129" s="78">
        <v>0</v>
      </c>
      <c r="I129" s="78"/>
      <c r="J129" s="90">
        <f>M129+L129</f>
        <v>0</v>
      </c>
      <c r="K129" s="78"/>
      <c r="L129" s="78"/>
      <c r="M129" s="78">
        <v>0</v>
      </c>
      <c r="N129" s="78"/>
      <c r="O129" s="78" t="e">
        <f>J129/E129*100</f>
        <v>#DIV/0!</v>
      </c>
      <c r="P129" s="24"/>
      <c r="Q129" s="1"/>
    </row>
    <row r="130" spans="1:17" ht="21" customHeight="1" x14ac:dyDescent="0.2">
      <c r="A130" s="160" t="s">
        <v>37</v>
      </c>
      <c r="B130" s="248" t="s">
        <v>37</v>
      </c>
      <c r="C130" s="249"/>
      <c r="D130" s="160"/>
      <c r="E130" s="160">
        <f>SUM(E119:E129)</f>
        <v>583</v>
      </c>
      <c r="F130" s="160">
        <f>SUM(F119:F129)</f>
        <v>0</v>
      </c>
      <c r="G130" s="160">
        <f>SUM(G119:G129)</f>
        <v>0</v>
      </c>
      <c r="H130" s="160">
        <f>SUM(H119:H129)</f>
        <v>583</v>
      </c>
      <c r="I130" s="160">
        <f>SUM(I119:I122)</f>
        <v>0</v>
      </c>
      <c r="J130" s="160">
        <f>SUM(J119:J129)</f>
        <v>28.6</v>
      </c>
      <c r="K130" s="160">
        <f>SUM(K119:K129)</f>
        <v>0</v>
      </c>
      <c r="L130" s="160">
        <f>SUM(L119:L129)</f>
        <v>0</v>
      </c>
      <c r="M130" s="160">
        <f>SUM(M119:M129)</f>
        <v>28.6</v>
      </c>
      <c r="N130" s="160">
        <f>SUM(N119:N122)</f>
        <v>0</v>
      </c>
      <c r="O130" s="160">
        <f>J130/E130*100</f>
        <v>4.9056603773584913</v>
      </c>
      <c r="P130" s="160"/>
      <c r="Q130" s="1"/>
    </row>
    <row r="131" spans="1:17" ht="49.5" customHeight="1" x14ac:dyDescent="0.2">
      <c r="A131" s="269" t="s">
        <v>105</v>
      </c>
      <c r="B131" s="269"/>
      <c r="C131" s="269"/>
      <c r="D131" s="134"/>
      <c r="E131" s="135">
        <f t="shared" ref="E131:G131" si="31">SUM(E133:E134)+E136+E138+SUM(E140:E144)+SUM(E146:E151)+SUM(E153:E155)+SUM(E157:E158)+SUM(E160:E162)+SUM(E165:E189)</f>
        <v>37268</v>
      </c>
      <c r="F131" s="135">
        <f t="shared" si="31"/>
        <v>0</v>
      </c>
      <c r="G131" s="135">
        <f t="shared" si="31"/>
        <v>16933.099999999999</v>
      </c>
      <c r="H131" s="135">
        <f>SUM(H133:H134)+H136+H138+SUM(H140:H144)+SUM(H146:H151)+SUM(H153:H155)+SUM(H157:H158)+SUM(H160:H162)+SUM(H165:H189)</f>
        <v>20334.900000000001</v>
      </c>
      <c r="I131" s="135">
        <f t="shared" ref="I131:N131" si="32">SUM(I133:I134)+I136+I138+SUM(I140:I144)+SUM(I146:I151)+SUM(I153:I155)+SUM(I157:I158)+SUM(I160:I162)+SUM(I165:I189)</f>
        <v>0</v>
      </c>
      <c r="J131" s="135">
        <f t="shared" si="32"/>
        <v>8141.5</v>
      </c>
      <c r="K131" s="135">
        <f t="shared" si="32"/>
        <v>0</v>
      </c>
      <c r="L131" s="135">
        <f t="shared" si="32"/>
        <v>0</v>
      </c>
      <c r="M131" s="135">
        <f t="shared" si="32"/>
        <v>8141.5</v>
      </c>
      <c r="N131" s="135">
        <f t="shared" si="32"/>
        <v>0</v>
      </c>
      <c r="O131" s="135">
        <f>J131/E131*100</f>
        <v>21.845819469786413</v>
      </c>
      <c r="P131" s="135"/>
      <c r="Q131" s="1"/>
    </row>
    <row r="132" spans="1:17" ht="24" customHeight="1" x14ac:dyDescent="0.2">
      <c r="A132" s="145"/>
      <c r="B132" s="236" t="s">
        <v>254</v>
      </c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50"/>
      <c r="O132" s="135"/>
      <c r="P132" s="136"/>
      <c r="Q132" s="1"/>
    </row>
    <row r="133" spans="1:17" ht="49.5" customHeight="1" x14ac:dyDescent="0.2">
      <c r="A133" s="145"/>
      <c r="B133" s="191" t="s">
        <v>253</v>
      </c>
      <c r="C133" s="191"/>
      <c r="D133" s="16"/>
      <c r="E133" s="79">
        <f>G133+H133</f>
        <v>11174.7</v>
      </c>
      <c r="F133" s="90">
        <v>0</v>
      </c>
      <c r="G133" s="90">
        <v>10057</v>
      </c>
      <c r="H133" s="79">
        <v>1117.7</v>
      </c>
      <c r="I133" s="90"/>
      <c r="J133" s="90">
        <f>K133+L133+M133</f>
        <v>0</v>
      </c>
      <c r="K133" s="90"/>
      <c r="L133" s="79"/>
      <c r="M133" s="79">
        <v>0</v>
      </c>
      <c r="N133" s="78"/>
      <c r="O133" s="78">
        <f>J133/E133*100</f>
        <v>0</v>
      </c>
      <c r="P133" s="24" t="s">
        <v>296</v>
      </c>
      <c r="Q133" s="1"/>
    </row>
    <row r="134" spans="1:17" ht="49.5" customHeight="1" x14ac:dyDescent="0.2">
      <c r="A134" s="145"/>
      <c r="B134" s="191" t="s">
        <v>252</v>
      </c>
      <c r="C134" s="191"/>
      <c r="D134" s="16"/>
      <c r="E134" s="79">
        <f>G134+H134</f>
        <v>239</v>
      </c>
      <c r="F134" s="90"/>
      <c r="G134" s="90"/>
      <c r="H134" s="79">
        <v>239</v>
      </c>
      <c r="I134" s="90"/>
      <c r="J134" s="90">
        <f>K134+L134+M134</f>
        <v>0</v>
      </c>
      <c r="K134" s="90"/>
      <c r="L134" s="79"/>
      <c r="M134" s="79">
        <v>0</v>
      </c>
      <c r="N134" s="78"/>
      <c r="O134" s="78"/>
      <c r="P134" s="24"/>
      <c r="Q134" s="1"/>
    </row>
    <row r="135" spans="1:17" ht="24" customHeight="1" x14ac:dyDescent="0.2">
      <c r="A135" s="145"/>
      <c r="B135" s="236" t="s">
        <v>255</v>
      </c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50"/>
      <c r="Q135" s="1"/>
    </row>
    <row r="136" spans="1:17" ht="24" customHeight="1" x14ac:dyDescent="0.2">
      <c r="A136" s="145"/>
      <c r="B136" s="191" t="s">
        <v>130</v>
      </c>
      <c r="C136" s="191"/>
      <c r="D136" s="16">
        <v>50</v>
      </c>
      <c r="E136" s="79">
        <f t="shared" ref="E136" si="33">G136+H136</f>
        <v>62.599999999999994</v>
      </c>
      <c r="F136" s="90"/>
      <c r="G136" s="90">
        <v>56.3</v>
      </c>
      <c r="H136" s="79">
        <v>6.3</v>
      </c>
      <c r="I136" s="90"/>
      <c r="J136" s="90">
        <f>M136+L136</f>
        <v>0</v>
      </c>
      <c r="K136" s="90"/>
      <c r="L136" s="79"/>
      <c r="M136" s="79"/>
      <c r="N136" s="78"/>
      <c r="O136" s="78">
        <f>J136/E136*100</f>
        <v>0</v>
      </c>
      <c r="P136" s="39" t="s">
        <v>283</v>
      </c>
      <c r="Q136" s="1"/>
    </row>
    <row r="137" spans="1:17" ht="24" customHeight="1" x14ac:dyDescent="0.2">
      <c r="A137" s="145"/>
      <c r="B137" s="263" t="s">
        <v>256</v>
      </c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5"/>
      <c r="Q137" s="1"/>
    </row>
    <row r="138" spans="1:17" ht="24" customHeight="1" x14ac:dyDescent="0.2">
      <c r="A138" s="145"/>
      <c r="B138" s="193" t="s">
        <v>257</v>
      </c>
      <c r="C138" s="266"/>
      <c r="D138" s="168"/>
      <c r="E138" s="79">
        <f>G138+H138</f>
        <v>1200</v>
      </c>
      <c r="F138" s="90"/>
      <c r="G138" s="90">
        <v>1080</v>
      </c>
      <c r="H138" s="79">
        <v>120</v>
      </c>
      <c r="I138" s="90"/>
      <c r="J138" s="90">
        <f>M138</f>
        <v>0</v>
      </c>
      <c r="K138" s="90"/>
      <c r="L138" s="79"/>
      <c r="M138" s="79"/>
      <c r="N138" s="78"/>
      <c r="O138" s="78">
        <f>J138/E138*100</f>
        <v>0</v>
      </c>
      <c r="P138" s="22"/>
      <c r="Q138" s="1"/>
    </row>
    <row r="139" spans="1:17" ht="24" customHeight="1" x14ac:dyDescent="0.2">
      <c r="A139" s="145"/>
      <c r="B139" s="236" t="s">
        <v>258</v>
      </c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50"/>
      <c r="Q139" s="1"/>
    </row>
    <row r="140" spans="1:17" ht="72.75" customHeight="1" x14ac:dyDescent="0.2">
      <c r="A140" s="145"/>
      <c r="B140" s="234" t="s">
        <v>259</v>
      </c>
      <c r="C140" s="267"/>
      <c r="D140" s="168"/>
      <c r="E140" s="79">
        <f>G140+H140</f>
        <v>2344.1999999999998</v>
      </c>
      <c r="F140" s="90"/>
      <c r="G140" s="90">
        <v>2109.6999999999998</v>
      </c>
      <c r="H140" s="79">
        <v>234.5</v>
      </c>
      <c r="I140" s="90"/>
      <c r="J140" s="90">
        <f>M140</f>
        <v>0</v>
      </c>
      <c r="K140" s="90"/>
      <c r="L140" s="79"/>
      <c r="M140" s="79">
        <v>0</v>
      </c>
      <c r="N140" s="78"/>
      <c r="O140" s="78">
        <f>J140/E140*100</f>
        <v>0</v>
      </c>
      <c r="P140" s="24" t="s">
        <v>143</v>
      </c>
      <c r="Q140" s="1"/>
    </row>
    <row r="141" spans="1:17" ht="77.25" customHeight="1" x14ac:dyDescent="0.2">
      <c r="A141" s="145"/>
      <c r="B141" s="240" t="s">
        <v>260</v>
      </c>
      <c r="C141" s="241"/>
      <c r="D141" s="168"/>
      <c r="E141" s="79">
        <f>G141+H141</f>
        <v>922.4</v>
      </c>
      <c r="F141" s="90"/>
      <c r="G141" s="90">
        <v>830.1</v>
      </c>
      <c r="H141" s="79">
        <v>92.3</v>
      </c>
      <c r="I141" s="90"/>
      <c r="J141" s="90">
        <f>M141</f>
        <v>0</v>
      </c>
      <c r="K141" s="90"/>
      <c r="L141" s="79"/>
      <c r="M141" s="79"/>
      <c r="N141" s="78"/>
      <c r="O141" s="78">
        <f>J141/E141*100</f>
        <v>0</v>
      </c>
      <c r="P141" s="24" t="s">
        <v>143</v>
      </c>
      <c r="Q141" s="1"/>
    </row>
    <row r="142" spans="1:17" ht="52.5" customHeight="1" x14ac:dyDescent="0.2">
      <c r="A142" s="145"/>
      <c r="B142" s="268" t="s">
        <v>261</v>
      </c>
      <c r="C142" s="169" t="s">
        <v>262</v>
      </c>
      <c r="D142" s="168"/>
      <c r="E142" s="79">
        <f>G142+H142</f>
        <v>526.29999999999995</v>
      </c>
      <c r="F142" s="90"/>
      <c r="G142" s="90">
        <v>500</v>
      </c>
      <c r="H142" s="79">
        <v>26.3</v>
      </c>
      <c r="I142" s="90"/>
      <c r="J142" s="90">
        <f>M142</f>
        <v>0</v>
      </c>
      <c r="K142" s="90"/>
      <c r="L142" s="79"/>
      <c r="M142" s="79">
        <v>0</v>
      </c>
      <c r="N142" s="78"/>
      <c r="O142" s="78">
        <f>J142/E142*100</f>
        <v>0</v>
      </c>
      <c r="P142" s="24" t="s">
        <v>143</v>
      </c>
      <c r="Q142" s="1"/>
    </row>
    <row r="143" spans="1:17" ht="95.25" customHeight="1" x14ac:dyDescent="0.2">
      <c r="A143" s="145"/>
      <c r="B143" s="268"/>
      <c r="C143" s="167" t="s">
        <v>263</v>
      </c>
      <c r="D143" s="168"/>
      <c r="E143" s="79">
        <f t="shared" ref="E143:E144" si="34">G143+H143</f>
        <v>1052.7</v>
      </c>
      <c r="F143" s="90"/>
      <c r="G143" s="90">
        <v>1000</v>
      </c>
      <c r="H143" s="79">
        <v>52.7</v>
      </c>
      <c r="I143" s="90"/>
      <c r="J143" s="90">
        <f t="shared" ref="J143:J144" si="35">M143</f>
        <v>0</v>
      </c>
      <c r="K143" s="90"/>
      <c r="L143" s="79"/>
      <c r="M143" s="79"/>
      <c r="N143" s="78"/>
      <c r="O143" s="78">
        <f t="shared" ref="O143:O144" si="36">J143/E143*100</f>
        <v>0</v>
      </c>
      <c r="P143" s="24" t="s">
        <v>143</v>
      </c>
      <c r="Q143" s="1"/>
    </row>
    <row r="144" spans="1:17" ht="94.5" customHeight="1" x14ac:dyDescent="0.2">
      <c r="A144" s="145"/>
      <c r="B144" s="268"/>
      <c r="C144" s="167" t="s">
        <v>264</v>
      </c>
      <c r="D144" s="168"/>
      <c r="E144" s="79">
        <f t="shared" si="34"/>
        <v>1368.4</v>
      </c>
      <c r="F144" s="90"/>
      <c r="G144" s="90">
        <v>1300</v>
      </c>
      <c r="H144" s="79">
        <v>68.400000000000006</v>
      </c>
      <c r="I144" s="90"/>
      <c r="J144" s="90">
        <f t="shared" si="35"/>
        <v>0</v>
      </c>
      <c r="K144" s="90"/>
      <c r="L144" s="79"/>
      <c r="M144" s="79"/>
      <c r="N144" s="78"/>
      <c r="O144" s="78">
        <f t="shared" si="36"/>
        <v>0</v>
      </c>
      <c r="P144" s="24" t="s">
        <v>143</v>
      </c>
      <c r="Q144" s="1"/>
    </row>
    <row r="145" spans="1:17" ht="21" customHeight="1" x14ac:dyDescent="0.2">
      <c r="A145" s="145"/>
      <c r="B145" s="236" t="s">
        <v>266</v>
      </c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50"/>
      <c r="Q145" s="1"/>
    </row>
    <row r="146" spans="1:17" ht="21" customHeight="1" x14ac:dyDescent="0.2">
      <c r="A146" s="77"/>
      <c r="B146" s="191" t="s">
        <v>177</v>
      </c>
      <c r="C146" s="191"/>
      <c r="D146" s="17">
        <v>6663.9</v>
      </c>
      <c r="E146" s="79">
        <f>G146+H146</f>
        <v>2417.8000000000002</v>
      </c>
      <c r="F146" s="90"/>
      <c r="G146" s="90"/>
      <c r="H146" s="79">
        <v>2417.8000000000002</v>
      </c>
      <c r="I146" s="90"/>
      <c r="J146" s="90">
        <f>M146</f>
        <v>1393.1</v>
      </c>
      <c r="K146" s="90"/>
      <c r="L146" s="79"/>
      <c r="M146" s="79">
        <v>1393.1</v>
      </c>
      <c r="N146" s="78"/>
      <c r="O146" s="78">
        <f>J146/E146*100</f>
        <v>57.618496153527985</v>
      </c>
      <c r="P146" s="22" t="s">
        <v>297</v>
      </c>
      <c r="Q146" s="1"/>
    </row>
    <row r="147" spans="1:17" ht="22.5" customHeight="1" x14ac:dyDescent="0.2">
      <c r="A147" s="77"/>
      <c r="B147" s="191" t="s">
        <v>176</v>
      </c>
      <c r="C147" s="191"/>
      <c r="D147" s="17"/>
      <c r="E147" s="79">
        <f t="shared" ref="E147:E150" si="37">G147+H147</f>
        <v>30</v>
      </c>
      <c r="F147" s="90"/>
      <c r="G147" s="90"/>
      <c r="H147" s="79">
        <v>30</v>
      </c>
      <c r="I147" s="90"/>
      <c r="J147" s="90">
        <f t="shared" ref="J147:J148" si="38">M147</f>
        <v>7.5</v>
      </c>
      <c r="K147" s="90"/>
      <c r="L147" s="79"/>
      <c r="M147" s="79">
        <v>7.5</v>
      </c>
      <c r="N147" s="78"/>
      <c r="O147" s="78">
        <f t="shared" ref="O147:O189" si="39">J147/E147*100</f>
        <v>25</v>
      </c>
      <c r="P147" s="29" t="s">
        <v>187</v>
      </c>
      <c r="Q147" s="1"/>
    </row>
    <row r="148" spans="1:17" ht="69" customHeight="1" x14ac:dyDescent="0.2">
      <c r="A148" s="77"/>
      <c r="B148" s="191" t="s">
        <v>129</v>
      </c>
      <c r="C148" s="191"/>
      <c r="D148" s="17"/>
      <c r="E148" s="79">
        <f t="shared" si="37"/>
        <v>5866.5</v>
      </c>
      <c r="F148" s="90"/>
      <c r="G148" s="90"/>
      <c r="H148" s="79">
        <v>5866.5</v>
      </c>
      <c r="I148" s="90"/>
      <c r="J148" s="90">
        <f t="shared" si="38"/>
        <v>4481.6000000000004</v>
      </c>
      <c r="K148" s="90"/>
      <c r="L148" s="79"/>
      <c r="M148" s="79">
        <v>4481.6000000000004</v>
      </c>
      <c r="N148" s="78"/>
      <c r="O148" s="78">
        <f t="shared" si="39"/>
        <v>76.393079348845134</v>
      </c>
      <c r="P148" s="49" t="s">
        <v>203</v>
      </c>
      <c r="Q148" s="1"/>
    </row>
    <row r="149" spans="1:17" ht="18.75" customHeight="1" x14ac:dyDescent="0.2">
      <c r="A149" s="77"/>
      <c r="B149" s="191" t="s">
        <v>265</v>
      </c>
      <c r="C149" s="191"/>
      <c r="D149" s="17">
        <v>2488.8000000000002</v>
      </c>
      <c r="E149" s="79">
        <f t="shared" si="37"/>
        <v>2600</v>
      </c>
      <c r="F149" s="90"/>
      <c r="G149" s="90"/>
      <c r="H149" s="79">
        <v>2600</v>
      </c>
      <c r="I149" s="90"/>
      <c r="J149" s="90">
        <f>M149</f>
        <v>433.4</v>
      </c>
      <c r="K149" s="90"/>
      <c r="L149" s="79"/>
      <c r="M149" s="79">
        <v>433.4</v>
      </c>
      <c r="N149" s="78"/>
      <c r="O149" s="78">
        <f t="shared" si="39"/>
        <v>16.669230769230769</v>
      </c>
      <c r="P149" s="22" t="s">
        <v>298</v>
      </c>
      <c r="Q149" s="1"/>
    </row>
    <row r="150" spans="1:17" ht="18.75" customHeight="1" x14ac:dyDescent="0.2">
      <c r="A150" s="77"/>
      <c r="B150" s="191" t="s">
        <v>157</v>
      </c>
      <c r="C150" s="191"/>
      <c r="D150" s="17"/>
      <c r="E150" s="79">
        <f t="shared" si="37"/>
        <v>100</v>
      </c>
      <c r="F150" s="90"/>
      <c r="G150" s="90"/>
      <c r="H150" s="79">
        <v>100</v>
      </c>
      <c r="I150" s="90"/>
      <c r="J150" s="90">
        <f t="shared" ref="J150:J151" si="40">M150</f>
        <v>0</v>
      </c>
      <c r="K150" s="90"/>
      <c r="L150" s="79"/>
      <c r="M150" s="79">
        <v>0</v>
      </c>
      <c r="N150" s="78"/>
      <c r="O150" s="78"/>
      <c r="P150" s="39" t="s">
        <v>283</v>
      </c>
      <c r="Q150" s="1"/>
    </row>
    <row r="151" spans="1:17" ht="30" customHeight="1" x14ac:dyDescent="0.2">
      <c r="A151" s="77"/>
      <c r="B151" s="191" t="s">
        <v>212</v>
      </c>
      <c r="C151" s="191"/>
      <c r="D151" s="17"/>
      <c r="E151" s="79">
        <f>G151+H151</f>
        <v>50</v>
      </c>
      <c r="F151" s="90"/>
      <c r="G151" s="90"/>
      <c r="H151" s="79">
        <v>50</v>
      </c>
      <c r="I151" s="90"/>
      <c r="J151" s="90">
        <f t="shared" si="40"/>
        <v>0</v>
      </c>
      <c r="K151" s="90"/>
      <c r="L151" s="79"/>
      <c r="M151" s="79">
        <v>0</v>
      </c>
      <c r="N151" s="78"/>
      <c r="O151" s="78">
        <f>J151/E151*100</f>
        <v>0</v>
      </c>
      <c r="P151" s="39" t="s">
        <v>283</v>
      </c>
      <c r="Q151" s="1"/>
    </row>
    <row r="152" spans="1:17" ht="16.5" customHeight="1" x14ac:dyDescent="0.2">
      <c r="A152" s="147"/>
      <c r="B152" s="236" t="s">
        <v>267</v>
      </c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50"/>
      <c r="Q152" s="1"/>
    </row>
    <row r="153" spans="1:17" ht="27.75" customHeight="1" x14ac:dyDescent="0.2">
      <c r="A153" s="25"/>
      <c r="B153" s="191" t="s">
        <v>158</v>
      </c>
      <c r="C153" s="191"/>
      <c r="D153" s="17"/>
      <c r="E153" s="79">
        <f t="shared" ref="E153:E189" si="41">G153+H153</f>
        <v>1336.8</v>
      </c>
      <c r="F153" s="90"/>
      <c r="G153" s="90"/>
      <c r="H153" s="79">
        <v>1336.8</v>
      </c>
      <c r="I153" s="90"/>
      <c r="J153" s="90">
        <f>M153</f>
        <v>485.20000000000005</v>
      </c>
      <c r="K153" s="90"/>
      <c r="L153" s="79"/>
      <c r="M153" s="79">
        <f>285.8+199.4</f>
        <v>485.20000000000005</v>
      </c>
      <c r="N153" s="78"/>
      <c r="O153" s="78">
        <f t="shared" si="39"/>
        <v>36.295631358467986</v>
      </c>
      <c r="P153" s="22" t="s">
        <v>145</v>
      </c>
      <c r="Q153" s="1"/>
    </row>
    <row r="154" spans="1:17" ht="27.75" customHeight="1" x14ac:dyDescent="0.2">
      <c r="A154" s="25"/>
      <c r="B154" s="193" t="s">
        <v>212</v>
      </c>
      <c r="C154" s="194"/>
      <c r="D154" s="17"/>
      <c r="E154" s="79">
        <f t="shared" si="41"/>
        <v>15</v>
      </c>
      <c r="F154" s="90"/>
      <c r="G154" s="90"/>
      <c r="H154" s="79">
        <v>15</v>
      </c>
      <c r="I154" s="90"/>
      <c r="J154" s="90">
        <f>M154</f>
        <v>0</v>
      </c>
      <c r="K154" s="90"/>
      <c r="L154" s="79"/>
      <c r="M154" s="79"/>
      <c r="N154" s="78"/>
      <c r="O154" s="78"/>
      <c r="P154" s="22" t="s">
        <v>283</v>
      </c>
      <c r="Q154" s="1"/>
    </row>
    <row r="155" spans="1:17" ht="27.75" customHeight="1" x14ac:dyDescent="0.2">
      <c r="A155" s="25"/>
      <c r="B155" s="234" t="s">
        <v>162</v>
      </c>
      <c r="C155" s="235"/>
      <c r="D155" s="17"/>
      <c r="E155" s="79">
        <f t="shared" si="41"/>
        <v>100</v>
      </c>
      <c r="F155" s="90"/>
      <c r="G155" s="90"/>
      <c r="H155" s="79">
        <v>100</v>
      </c>
      <c r="I155" s="90"/>
      <c r="J155" s="90">
        <f>M155</f>
        <v>0</v>
      </c>
      <c r="K155" s="90"/>
      <c r="L155" s="79"/>
      <c r="M155" s="79">
        <v>0</v>
      </c>
      <c r="N155" s="78"/>
      <c r="O155" s="78"/>
      <c r="P155" s="22" t="s">
        <v>290</v>
      </c>
      <c r="Q155" s="1"/>
    </row>
    <row r="156" spans="1:17" ht="18" customHeight="1" x14ac:dyDescent="0.2">
      <c r="A156" s="25"/>
      <c r="B156" s="236" t="s">
        <v>268</v>
      </c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50"/>
      <c r="Q156" s="1"/>
    </row>
    <row r="157" spans="1:17" ht="61.5" customHeight="1" x14ac:dyDescent="0.2">
      <c r="A157" s="77"/>
      <c r="B157" s="191" t="s">
        <v>67</v>
      </c>
      <c r="C157" s="191"/>
      <c r="D157" s="44">
        <v>1537.4</v>
      </c>
      <c r="E157" s="79">
        <f t="shared" si="41"/>
        <v>855.9</v>
      </c>
      <c r="F157" s="90"/>
      <c r="G157" s="100"/>
      <c r="H157" s="79">
        <v>855.9</v>
      </c>
      <c r="I157" s="90"/>
      <c r="J157" s="90">
        <f t="shared" ref="J157:J165" si="42">M157</f>
        <v>0</v>
      </c>
      <c r="K157" s="90"/>
      <c r="L157" s="79"/>
      <c r="M157" s="79">
        <v>0</v>
      </c>
      <c r="N157" s="78"/>
      <c r="O157" s="78">
        <f t="shared" si="39"/>
        <v>0</v>
      </c>
      <c r="P157" s="39" t="s">
        <v>145</v>
      </c>
      <c r="Q157" s="1"/>
    </row>
    <row r="158" spans="1:17" ht="27" customHeight="1" x14ac:dyDescent="0.2">
      <c r="A158" s="77"/>
      <c r="B158" s="191" t="s">
        <v>106</v>
      </c>
      <c r="C158" s="191"/>
      <c r="D158" s="11">
        <v>732</v>
      </c>
      <c r="E158" s="79">
        <f t="shared" si="41"/>
        <v>100</v>
      </c>
      <c r="F158" s="90"/>
      <c r="G158" s="90"/>
      <c r="H158" s="79">
        <v>100</v>
      </c>
      <c r="I158" s="90"/>
      <c r="J158" s="90">
        <f t="shared" si="42"/>
        <v>0</v>
      </c>
      <c r="K158" s="90"/>
      <c r="L158" s="79"/>
      <c r="M158" s="79"/>
      <c r="N158" s="78"/>
      <c r="O158" s="78">
        <f>J158/E158*100</f>
        <v>0</v>
      </c>
      <c r="P158" s="24" t="s">
        <v>91</v>
      </c>
      <c r="Q158" s="1"/>
    </row>
    <row r="159" spans="1:17" ht="27" customHeight="1" x14ac:dyDescent="0.2">
      <c r="A159" s="147"/>
      <c r="B159" s="236" t="s">
        <v>269</v>
      </c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50"/>
      <c r="Q159" s="1"/>
    </row>
    <row r="160" spans="1:17" ht="99" customHeight="1" x14ac:dyDescent="0.2">
      <c r="A160" s="77"/>
      <c r="B160" s="191" t="s">
        <v>159</v>
      </c>
      <c r="C160" s="191"/>
      <c r="D160" s="17">
        <v>229.535</v>
      </c>
      <c r="E160" s="79">
        <f t="shared" si="41"/>
        <v>320.2</v>
      </c>
      <c r="F160" s="90"/>
      <c r="G160" s="79"/>
      <c r="H160" s="166">
        <v>320.2</v>
      </c>
      <c r="I160" s="90"/>
      <c r="J160" s="90">
        <f t="shared" si="42"/>
        <v>55.5</v>
      </c>
      <c r="K160" s="90"/>
      <c r="L160" s="79"/>
      <c r="M160" s="79">
        <v>55.5</v>
      </c>
      <c r="N160" s="78"/>
      <c r="O160" s="78">
        <f t="shared" si="39"/>
        <v>17.332916926920674</v>
      </c>
      <c r="P160" s="39" t="s">
        <v>184</v>
      </c>
      <c r="Q160" s="1"/>
    </row>
    <row r="161" spans="1:17" ht="42" customHeight="1" x14ac:dyDescent="0.2">
      <c r="A161" s="147"/>
      <c r="B161" s="234" t="s">
        <v>270</v>
      </c>
      <c r="C161" s="235"/>
      <c r="D161" s="17"/>
      <c r="E161" s="79">
        <f t="shared" ref="E161:E162" si="43">G161+H161</f>
        <v>200</v>
      </c>
      <c r="F161" s="90"/>
      <c r="G161" s="79"/>
      <c r="H161" s="166">
        <v>200</v>
      </c>
      <c r="I161" s="90"/>
      <c r="J161" s="90">
        <f t="shared" ref="J161:J162" si="44">M161</f>
        <v>5.5</v>
      </c>
      <c r="K161" s="90"/>
      <c r="L161" s="79"/>
      <c r="M161" s="79">
        <v>5.5</v>
      </c>
      <c r="N161" s="78"/>
      <c r="O161" s="78">
        <f t="shared" ref="O161:O162" si="45">J161/E161*100</f>
        <v>2.75</v>
      </c>
      <c r="P161" s="22" t="s">
        <v>290</v>
      </c>
      <c r="Q161" s="1"/>
    </row>
    <row r="162" spans="1:17" ht="31.5" customHeight="1" x14ac:dyDescent="0.2">
      <c r="A162" s="147"/>
      <c r="B162" s="234" t="s">
        <v>271</v>
      </c>
      <c r="C162" s="235"/>
      <c r="D162" s="17"/>
      <c r="E162" s="79">
        <f t="shared" si="43"/>
        <v>100</v>
      </c>
      <c r="F162" s="90"/>
      <c r="G162" s="79"/>
      <c r="H162" s="166">
        <v>100</v>
      </c>
      <c r="I162" s="90"/>
      <c r="J162" s="90">
        <f t="shared" si="44"/>
        <v>0</v>
      </c>
      <c r="K162" s="90"/>
      <c r="L162" s="79"/>
      <c r="M162" s="79"/>
      <c r="N162" s="78"/>
      <c r="O162" s="78">
        <f t="shared" si="45"/>
        <v>0</v>
      </c>
      <c r="P162" s="22" t="s">
        <v>283</v>
      </c>
      <c r="Q162" s="1"/>
    </row>
    <row r="163" spans="1:17" ht="72.75" hidden="1" customHeight="1" x14ac:dyDescent="0.2">
      <c r="A163" s="66"/>
      <c r="B163" s="191" t="s">
        <v>160</v>
      </c>
      <c r="C163" s="191"/>
      <c r="D163" s="56">
        <v>521.5</v>
      </c>
      <c r="E163" s="79">
        <f t="shared" si="41"/>
        <v>0</v>
      </c>
      <c r="F163" s="79"/>
      <c r="G163" s="79"/>
      <c r="H163" s="79"/>
      <c r="I163" s="79"/>
      <c r="J163" s="79">
        <f t="shared" si="42"/>
        <v>0</v>
      </c>
      <c r="K163" s="79"/>
      <c r="L163" s="79"/>
      <c r="M163" s="79"/>
      <c r="N163" s="79"/>
      <c r="O163" s="78" t="e">
        <f t="shared" si="39"/>
        <v>#DIV/0!</v>
      </c>
      <c r="P163" s="39"/>
      <c r="Q163" s="1"/>
    </row>
    <row r="164" spans="1:17" ht="26.25" customHeight="1" x14ac:dyDescent="0.2">
      <c r="A164" s="66"/>
      <c r="B164" s="236" t="s">
        <v>272</v>
      </c>
      <c r="C164" s="237"/>
      <c r="D164" s="237"/>
      <c r="E164" s="237"/>
      <c r="F164" s="237"/>
      <c r="G164" s="237"/>
      <c r="H164" s="237"/>
      <c r="I164" s="237"/>
      <c r="J164" s="237"/>
      <c r="K164" s="237"/>
      <c r="L164" s="237"/>
      <c r="M164" s="237"/>
      <c r="N164" s="237"/>
      <c r="O164" s="237"/>
      <c r="P164" s="39"/>
      <c r="Q164" s="1"/>
    </row>
    <row r="165" spans="1:17" ht="20.25" customHeight="1" x14ac:dyDescent="0.2">
      <c r="A165" s="77"/>
      <c r="B165" s="191" t="s">
        <v>88</v>
      </c>
      <c r="C165" s="191"/>
      <c r="D165" s="17"/>
      <c r="E165" s="79">
        <f t="shared" si="41"/>
        <v>200</v>
      </c>
      <c r="F165" s="90"/>
      <c r="G165" s="79"/>
      <c r="H165" s="79">
        <v>200</v>
      </c>
      <c r="I165" s="90"/>
      <c r="J165" s="90">
        <f t="shared" si="42"/>
        <v>0</v>
      </c>
      <c r="K165" s="90"/>
      <c r="L165" s="79"/>
      <c r="M165" s="79"/>
      <c r="N165" s="78"/>
      <c r="O165" s="78">
        <f t="shared" si="39"/>
        <v>0</v>
      </c>
      <c r="P165" s="24" t="s">
        <v>91</v>
      </c>
      <c r="Q165" s="1"/>
    </row>
    <row r="166" spans="1:17" ht="35.25" hidden="1" customHeight="1" x14ac:dyDescent="0.2">
      <c r="A166" s="77"/>
      <c r="B166" s="191" t="s">
        <v>193</v>
      </c>
      <c r="C166" s="191"/>
      <c r="D166" s="17"/>
      <c r="E166" s="79">
        <f t="shared" si="41"/>
        <v>0</v>
      </c>
      <c r="F166" s="90"/>
      <c r="G166" s="79"/>
      <c r="H166" s="79">
        <v>0</v>
      </c>
      <c r="I166" s="90"/>
      <c r="J166" s="90"/>
      <c r="K166" s="90"/>
      <c r="L166" s="79"/>
      <c r="M166" s="79"/>
      <c r="N166" s="78"/>
      <c r="O166" s="78" t="e">
        <f t="shared" si="39"/>
        <v>#DIV/0!</v>
      </c>
      <c r="P166" s="24" t="s">
        <v>91</v>
      </c>
      <c r="Q166" s="1"/>
    </row>
    <row r="167" spans="1:17" ht="27" customHeight="1" x14ac:dyDescent="0.2">
      <c r="A167" s="77"/>
      <c r="B167" s="191" t="s">
        <v>18</v>
      </c>
      <c r="C167" s="191"/>
      <c r="D167" s="44">
        <v>1096.3</v>
      </c>
      <c r="E167" s="79">
        <f t="shared" si="41"/>
        <v>1116.4000000000001</v>
      </c>
      <c r="F167" s="90"/>
      <c r="G167" s="79"/>
      <c r="H167" s="79">
        <v>1116.4000000000001</v>
      </c>
      <c r="I167" s="90"/>
      <c r="J167" s="90">
        <f>M167</f>
        <v>456</v>
      </c>
      <c r="K167" s="90"/>
      <c r="L167" s="79"/>
      <c r="M167" s="79">
        <v>456</v>
      </c>
      <c r="N167" s="78"/>
      <c r="O167" s="78">
        <f>J167/E167*100</f>
        <v>40.845575062701542</v>
      </c>
      <c r="P167" s="39" t="s">
        <v>145</v>
      </c>
      <c r="Q167" s="1"/>
    </row>
    <row r="168" spans="1:17" ht="27" customHeight="1" x14ac:dyDescent="0.2">
      <c r="A168" s="71"/>
      <c r="B168" s="191" t="s">
        <v>156</v>
      </c>
      <c r="C168" s="191"/>
      <c r="D168" s="16">
        <v>0</v>
      </c>
      <c r="E168" s="79">
        <f t="shared" si="41"/>
        <v>239.1</v>
      </c>
      <c r="F168" s="90"/>
      <c r="G168" s="79"/>
      <c r="H168" s="79">
        <v>239.1</v>
      </c>
      <c r="I168" s="90"/>
      <c r="J168" s="90">
        <f>M168</f>
        <v>60</v>
      </c>
      <c r="K168" s="90"/>
      <c r="L168" s="79"/>
      <c r="M168" s="79">
        <v>60</v>
      </c>
      <c r="N168" s="78"/>
      <c r="O168" s="78">
        <f t="shared" si="39"/>
        <v>25.094102885821833</v>
      </c>
      <c r="P168" s="48" t="s">
        <v>187</v>
      </c>
      <c r="Q168" s="1"/>
    </row>
    <row r="169" spans="1:17" ht="23.25" customHeight="1" x14ac:dyDescent="0.2">
      <c r="A169" s="77"/>
      <c r="B169" s="191" t="s">
        <v>19</v>
      </c>
      <c r="C169" s="191"/>
      <c r="D169" s="16">
        <v>100</v>
      </c>
      <c r="E169" s="79">
        <f t="shared" si="41"/>
        <v>100</v>
      </c>
      <c r="F169" s="90"/>
      <c r="G169" s="79"/>
      <c r="H169" s="79">
        <v>100</v>
      </c>
      <c r="I169" s="90"/>
      <c r="J169" s="90">
        <f t="shared" ref="J169:J174" si="46">M169</f>
        <v>0</v>
      </c>
      <c r="K169" s="90"/>
      <c r="L169" s="79"/>
      <c r="M169" s="79">
        <v>0</v>
      </c>
      <c r="N169" s="78"/>
      <c r="O169" s="78">
        <f t="shared" si="39"/>
        <v>0</v>
      </c>
      <c r="P169" s="49" t="s">
        <v>291</v>
      </c>
      <c r="Q169" s="1"/>
    </row>
    <row r="170" spans="1:17" ht="27" customHeight="1" x14ac:dyDescent="0.2">
      <c r="A170" s="77"/>
      <c r="B170" s="191" t="s">
        <v>20</v>
      </c>
      <c r="C170" s="191"/>
      <c r="D170" s="17">
        <v>83.4</v>
      </c>
      <c r="E170" s="79">
        <f t="shared" si="41"/>
        <v>100</v>
      </c>
      <c r="F170" s="90"/>
      <c r="G170" s="79"/>
      <c r="H170" s="79">
        <v>100</v>
      </c>
      <c r="I170" s="90"/>
      <c r="J170" s="90">
        <f t="shared" si="46"/>
        <v>0</v>
      </c>
      <c r="K170" s="90"/>
      <c r="L170" s="79"/>
      <c r="M170" s="79"/>
      <c r="N170" s="78"/>
      <c r="O170" s="78">
        <f t="shared" si="39"/>
        <v>0</v>
      </c>
      <c r="P170" s="39" t="s">
        <v>145</v>
      </c>
      <c r="Q170" s="1"/>
    </row>
    <row r="171" spans="1:17" ht="27.75" customHeight="1" x14ac:dyDescent="0.2">
      <c r="A171" s="77"/>
      <c r="B171" s="191" t="s">
        <v>21</v>
      </c>
      <c r="C171" s="191"/>
      <c r="D171" s="16">
        <v>216</v>
      </c>
      <c r="E171" s="79">
        <f t="shared" si="41"/>
        <v>30</v>
      </c>
      <c r="F171" s="90"/>
      <c r="G171" s="79"/>
      <c r="H171" s="79">
        <v>30</v>
      </c>
      <c r="I171" s="90"/>
      <c r="J171" s="90">
        <f t="shared" si="46"/>
        <v>0</v>
      </c>
      <c r="K171" s="90"/>
      <c r="L171" s="79"/>
      <c r="M171" s="79">
        <v>0</v>
      </c>
      <c r="N171" s="78"/>
      <c r="O171" s="78">
        <f t="shared" si="39"/>
        <v>0</v>
      </c>
      <c r="P171" s="22" t="s">
        <v>290</v>
      </c>
      <c r="Q171" s="1"/>
    </row>
    <row r="172" spans="1:17" ht="27" customHeight="1" x14ac:dyDescent="0.2">
      <c r="A172" s="77"/>
      <c r="B172" s="191" t="s">
        <v>23</v>
      </c>
      <c r="C172" s="191"/>
      <c r="D172" s="44">
        <v>215.5</v>
      </c>
      <c r="E172" s="79">
        <f>G172+H172</f>
        <v>128.19999999999999</v>
      </c>
      <c r="F172" s="90"/>
      <c r="G172" s="90"/>
      <c r="H172" s="79">
        <v>128.19999999999999</v>
      </c>
      <c r="I172" s="90"/>
      <c r="J172" s="90">
        <f t="shared" si="46"/>
        <v>0</v>
      </c>
      <c r="K172" s="90"/>
      <c r="L172" s="79"/>
      <c r="M172" s="79">
        <v>0</v>
      </c>
      <c r="N172" s="78"/>
      <c r="O172" s="78">
        <f t="shared" si="39"/>
        <v>0</v>
      </c>
      <c r="P172" s="39" t="s">
        <v>145</v>
      </c>
      <c r="Q172" s="1"/>
    </row>
    <row r="173" spans="1:17" ht="57.75" hidden="1" customHeight="1" x14ac:dyDescent="0.2">
      <c r="A173" s="77"/>
      <c r="B173" s="191" t="s">
        <v>213</v>
      </c>
      <c r="C173" s="191"/>
      <c r="D173" s="16">
        <v>800</v>
      </c>
      <c r="E173" s="79">
        <f t="shared" si="41"/>
        <v>0</v>
      </c>
      <c r="F173" s="90"/>
      <c r="G173" s="90"/>
      <c r="H173" s="79">
        <v>0</v>
      </c>
      <c r="I173" s="90"/>
      <c r="J173" s="90">
        <f t="shared" si="46"/>
        <v>0</v>
      </c>
      <c r="K173" s="90"/>
      <c r="L173" s="79"/>
      <c r="M173" s="79">
        <v>0</v>
      </c>
      <c r="N173" s="78"/>
      <c r="O173" s="78" t="e">
        <f t="shared" si="39"/>
        <v>#DIV/0!</v>
      </c>
      <c r="P173" s="24" t="s">
        <v>216</v>
      </c>
      <c r="Q173" s="1"/>
    </row>
    <row r="174" spans="1:17" ht="19.5" hidden="1" customHeight="1" x14ac:dyDescent="0.2">
      <c r="A174" s="77"/>
      <c r="B174" s="191" t="s">
        <v>24</v>
      </c>
      <c r="C174" s="191"/>
      <c r="D174" s="11">
        <v>300</v>
      </c>
      <c r="E174" s="79">
        <f t="shared" si="41"/>
        <v>0</v>
      </c>
      <c r="F174" s="90"/>
      <c r="G174" s="90"/>
      <c r="H174" s="79">
        <v>0</v>
      </c>
      <c r="I174" s="90"/>
      <c r="J174" s="90">
        <f t="shared" si="46"/>
        <v>0</v>
      </c>
      <c r="K174" s="90"/>
      <c r="L174" s="79"/>
      <c r="M174" s="79"/>
      <c r="N174" s="78"/>
      <c r="O174" s="78" t="e">
        <f>J174/E174*100</f>
        <v>#DIV/0!</v>
      </c>
      <c r="P174" s="24" t="s">
        <v>91</v>
      </c>
      <c r="Q174" s="1"/>
    </row>
    <row r="175" spans="1:17" ht="46.5" customHeight="1" x14ac:dyDescent="0.2">
      <c r="A175" s="77"/>
      <c r="B175" s="191" t="s">
        <v>161</v>
      </c>
      <c r="C175" s="191"/>
      <c r="D175" s="11">
        <v>999.8</v>
      </c>
      <c r="E175" s="79">
        <f t="shared" si="41"/>
        <v>293.60000000000002</v>
      </c>
      <c r="F175" s="90"/>
      <c r="G175" s="90"/>
      <c r="H175" s="79">
        <v>293.60000000000002</v>
      </c>
      <c r="I175" s="90"/>
      <c r="J175" s="90">
        <f>M175</f>
        <v>250</v>
      </c>
      <c r="K175" s="90"/>
      <c r="L175" s="79"/>
      <c r="M175" s="79">
        <v>250</v>
      </c>
      <c r="N175" s="78"/>
      <c r="O175" s="78">
        <f t="shared" si="39"/>
        <v>85.149863760217983</v>
      </c>
      <c r="P175" s="49" t="s">
        <v>292</v>
      </c>
      <c r="Q175" s="1"/>
    </row>
    <row r="176" spans="1:17" ht="21.75" hidden="1" customHeight="1" x14ac:dyDescent="0.2">
      <c r="A176" s="108"/>
      <c r="B176" s="193" t="s">
        <v>131</v>
      </c>
      <c r="C176" s="194"/>
      <c r="D176" s="11"/>
      <c r="E176" s="79">
        <f t="shared" si="41"/>
        <v>0</v>
      </c>
      <c r="F176" s="90"/>
      <c r="G176" s="90"/>
      <c r="H176" s="79">
        <v>0</v>
      </c>
      <c r="I176" s="90"/>
      <c r="J176" s="90">
        <f>M176</f>
        <v>0</v>
      </c>
      <c r="K176" s="90"/>
      <c r="L176" s="79"/>
      <c r="M176" s="79">
        <v>0</v>
      </c>
      <c r="N176" s="78"/>
      <c r="O176" s="78"/>
      <c r="P176" s="24" t="s">
        <v>224</v>
      </c>
      <c r="Q176" s="1"/>
    </row>
    <row r="177" spans="1:17" ht="27" hidden="1" customHeight="1" x14ac:dyDescent="0.2">
      <c r="A177" s="77"/>
      <c r="B177" s="192" t="s">
        <v>194</v>
      </c>
      <c r="C177" s="192"/>
      <c r="D177" s="11"/>
      <c r="E177" s="79">
        <f t="shared" si="41"/>
        <v>0</v>
      </c>
      <c r="F177" s="90"/>
      <c r="G177" s="90"/>
      <c r="H177" s="79">
        <v>0</v>
      </c>
      <c r="I177" s="90"/>
      <c r="J177" s="90">
        <f>M177</f>
        <v>0</v>
      </c>
      <c r="K177" s="90"/>
      <c r="L177" s="79"/>
      <c r="M177" s="79"/>
      <c r="N177" s="78"/>
      <c r="O177" s="78" t="e">
        <f t="shared" ref="O177" si="47">J177/E177*100</f>
        <v>#DIV/0!</v>
      </c>
      <c r="P177" s="24" t="s">
        <v>202</v>
      </c>
      <c r="Q177" s="1"/>
    </row>
    <row r="178" spans="1:17" ht="29.25" customHeight="1" x14ac:dyDescent="0.2">
      <c r="A178" s="77"/>
      <c r="B178" s="191" t="s">
        <v>212</v>
      </c>
      <c r="C178" s="191"/>
      <c r="D178" s="11"/>
      <c r="E178" s="79">
        <f t="shared" si="41"/>
        <v>103.2</v>
      </c>
      <c r="F178" s="90"/>
      <c r="G178" s="90"/>
      <c r="H178" s="79">
        <v>103.2</v>
      </c>
      <c r="I178" s="90"/>
      <c r="J178" s="90">
        <f>M178</f>
        <v>0</v>
      </c>
      <c r="K178" s="90"/>
      <c r="L178" s="79"/>
      <c r="M178" s="79">
        <v>0</v>
      </c>
      <c r="N178" s="78"/>
      <c r="O178" s="78">
        <f t="shared" si="39"/>
        <v>0</v>
      </c>
      <c r="P178" s="22" t="s">
        <v>283</v>
      </c>
      <c r="Q178" s="1"/>
    </row>
    <row r="179" spans="1:17" s="175" customFormat="1" ht="25.5" hidden="1" customHeight="1" x14ac:dyDescent="0.2">
      <c r="A179" s="170"/>
      <c r="B179" s="231" t="s">
        <v>130</v>
      </c>
      <c r="C179" s="231"/>
      <c r="D179" s="176">
        <v>50</v>
      </c>
      <c r="E179" s="172">
        <f t="shared" si="41"/>
        <v>0</v>
      </c>
      <c r="F179" s="172"/>
      <c r="G179" s="172"/>
      <c r="H179" s="172"/>
      <c r="I179" s="172"/>
      <c r="J179" s="172">
        <f>M179+L179</f>
        <v>0</v>
      </c>
      <c r="K179" s="172"/>
      <c r="L179" s="172"/>
      <c r="M179" s="172"/>
      <c r="N179" s="172"/>
      <c r="O179" s="172" t="e">
        <f>J179/E179*100</f>
        <v>#DIV/0!</v>
      </c>
      <c r="P179" s="177" t="s">
        <v>217</v>
      </c>
      <c r="Q179" s="174"/>
    </row>
    <row r="180" spans="1:17" s="175" customFormat="1" ht="22.5" hidden="1" customHeight="1" x14ac:dyDescent="0.2">
      <c r="A180" s="170"/>
      <c r="B180" s="232" t="s">
        <v>212</v>
      </c>
      <c r="C180" s="233"/>
      <c r="D180" s="171"/>
      <c r="E180" s="172">
        <f t="shared" si="41"/>
        <v>0</v>
      </c>
      <c r="F180" s="172"/>
      <c r="G180" s="172"/>
      <c r="H180" s="172">
        <v>0</v>
      </c>
      <c r="I180" s="172"/>
      <c r="J180" s="172">
        <f>M180+L180</f>
        <v>0</v>
      </c>
      <c r="K180" s="172"/>
      <c r="L180" s="172"/>
      <c r="M180" s="172"/>
      <c r="N180" s="172"/>
      <c r="O180" s="172"/>
      <c r="P180" s="173" t="s">
        <v>226</v>
      </c>
      <c r="Q180" s="174"/>
    </row>
    <row r="181" spans="1:17" s="175" customFormat="1" ht="27.75" hidden="1" customHeight="1" x14ac:dyDescent="0.2">
      <c r="A181" s="170"/>
      <c r="B181" s="231" t="s">
        <v>162</v>
      </c>
      <c r="C181" s="231"/>
      <c r="D181" s="176"/>
      <c r="E181" s="172">
        <f>G181+H181</f>
        <v>0</v>
      </c>
      <c r="F181" s="172"/>
      <c r="G181" s="172"/>
      <c r="H181" s="172">
        <v>0</v>
      </c>
      <c r="I181" s="172"/>
      <c r="J181" s="172">
        <f>M181</f>
        <v>0</v>
      </c>
      <c r="K181" s="172"/>
      <c r="L181" s="172"/>
      <c r="M181" s="172"/>
      <c r="N181" s="172"/>
      <c r="O181" s="172" t="e">
        <f t="shared" ref="O181:O186" si="48">J181/E181*100</f>
        <v>#DIV/0!</v>
      </c>
      <c r="P181" s="177" t="s">
        <v>201</v>
      </c>
      <c r="Q181" s="174"/>
    </row>
    <row r="182" spans="1:17" s="175" customFormat="1" ht="36" hidden="1" customHeight="1" x14ac:dyDescent="0.2">
      <c r="A182" s="170"/>
      <c r="B182" s="231" t="s">
        <v>183</v>
      </c>
      <c r="C182" s="231"/>
      <c r="D182" s="176"/>
      <c r="E182" s="172">
        <f t="shared" si="41"/>
        <v>0</v>
      </c>
      <c r="F182" s="172"/>
      <c r="G182" s="172"/>
      <c r="H182" s="172">
        <v>0</v>
      </c>
      <c r="I182" s="172"/>
      <c r="J182" s="172">
        <f>M182</f>
        <v>0</v>
      </c>
      <c r="K182" s="172"/>
      <c r="L182" s="172"/>
      <c r="M182" s="172"/>
      <c r="N182" s="172"/>
      <c r="O182" s="172" t="e">
        <f t="shared" si="48"/>
        <v>#DIV/0!</v>
      </c>
      <c r="P182" s="177" t="s">
        <v>225</v>
      </c>
      <c r="Q182" s="174"/>
    </row>
    <row r="183" spans="1:17" ht="35.25" hidden="1" customHeight="1" x14ac:dyDescent="0.2">
      <c r="A183" s="77"/>
      <c r="B183" s="191" t="s">
        <v>163</v>
      </c>
      <c r="C183" s="191"/>
      <c r="D183" s="55"/>
      <c r="E183" s="79">
        <f t="shared" si="41"/>
        <v>0</v>
      </c>
      <c r="F183" s="79"/>
      <c r="G183" s="79"/>
      <c r="H183" s="79">
        <v>0</v>
      </c>
      <c r="I183" s="79"/>
      <c r="J183" s="79">
        <f>K183+L183+M183</f>
        <v>0</v>
      </c>
      <c r="K183" s="79"/>
      <c r="L183" s="79"/>
      <c r="M183" s="79"/>
      <c r="N183" s="79"/>
      <c r="O183" s="78" t="e">
        <f t="shared" si="48"/>
        <v>#DIV/0!</v>
      </c>
      <c r="P183" s="24" t="s">
        <v>91</v>
      </c>
      <c r="Q183" s="1"/>
    </row>
    <row r="184" spans="1:17" ht="34.5" customHeight="1" x14ac:dyDescent="0.2">
      <c r="A184" s="77"/>
      <c r="B184" s="191" t="s">
        <v>22</v>
      </c>
      <c r="C184" s="191"/>
      <c r="D184" s="16"/>
      <c r="E184" s="79">
        <f t="shared" si="41"/>
        <v>1000</v>
      </c>
      <c r="F184" s="90"/>
      <c r="G184" s="90"/>
      <c r="H184" s="79">
        <v>1000</v>
      </c>
      <c r="I184" s="90"/>
      <c r="J184" s="90">
        <f t="shared" ref="J184:J188" si="49">K184+L184+M184</f>
        <v>364</v>
      </c>
      <c r="K184" s="90"/>
      <c r="L184" s="79"/>
      <c r="M184" s="79">
        <v>364</v>
      </c>
      <c r="N184" s="78"/>
      <c r="O184" s="78">
        <f t="shared" si="48"/>
        <v>36.4</v>
      </c>
      <c r="P184" s="24" t="s">
        <v>299</v>
      </c>
      <c r="Q184" s="1"/>
    </row>
    <row r="185" spans="1:17" s="175" customFormat="1" ht="34.5" hidden="1" customHeight="1" x14ac:dyDescent="0.2">
      <c r="A185" s="170"/>
      <c r="B185" s="232" t="s">
        <v>212</v>
      </c>
      <c r="C185" s="233"/>
      <c r="D185" s="176"/>
      <c r="E185" s="172">
        <f t="shared" si="41"/>
        <v>0</v>
      </c>
      <c r="F185" s="172"/>
      <c r="G185" s="172"/>
      <c r="H185" s="172">
        <v>0</v>
      </c>
      <c r="I185" s="172"/>
      <c r="J185" s="172">
        <f t="shared" si="49"/>
        <v>0</v>
      </c>
      <c r="K185" s="172"/>
      <c r="L185" s="172"/>
      <c r="M185" s="172">
        <v>0</v>
      </c>
      <c r="N185" s="172"/>
      <c r="O185" s="172"/>
      <c r="P185" s="177" t="s">
        <v>227</v>
      </c>
      <c r="Q185" s="174"/>
    </row>
    <row r="186" spans="1:17" ht="34.5" customHeight="1" x14ac:dyDescent="0.2">
      <c r="A186" s="77"/>
      <c r="B186" s="191" t="s">
        <v>164</v>
      </c>
      <c r="C186" s="191"/>
      <c r="D186" s="16"/>
      <c r="E186" s="79">
        <f t="shared" si="41"/>
        <v>150</v>
      </c>
      <c r="F186" s="90"/>
      <c r="G186" s="90"/>
      <c r="H186" s="79">
        <v>150</v>
      </c>
      <c r="I186" s="90"/>
      <c r="J186" s="90">
        <f t="shared" si="49"/>
        <v>0</v>
      </c>
      <c r="K186" s="90"/>
      <c r="L186" s="79"/>
      <c r="M186" s="79">
        <v>0</v>
      </c>
      <c r="N186" s="78"/>
      <c r="O186" s="78">
        <f t="shared" si="48"/>
        <v>0</v>
      </c>
      <c r="P186" s="24" t="s">
        <v>91</v>
      </c>
      <c r="Q186" s="1"/>
    </row>
    <row r="187" spans="1:17" ht="36.75" customHeight="1" x14ac:dyDescent="0.2">
      <c r="A187" s="77"/>
      <c r="B187" s="191" t="s">
        <v>165</v>
      </c>
      <c r="C187" s="191"/>
      <c r="D187" s="16"/>
      <c r="E187" s="79">
        <f t="shared" si="41"/>
        <v>100</v>
      </c>
      <c r="F187" s="90"/>
      <c r="G187" s="90"/>
      <c r="H187" s="79">
        <v>100</v>
      </c>
      <c r="I187" s="90"/>
      <c r="J187" s="90">
        <f t="shared" si="49"/>
        <v>0</v>
      </c>
      <c r="K187" s="90"/>
      <c r="L187" s="79"/>
      <c r="M187" s="79">
        <v>0</v>
      </c>
      <c r="N187" s="78"/>
      <c r="O187" s="78">
        <f t="shared" si="39"/>
        <v>0</v>
      </c>
      <c r="P187" s="24" t="s">
        <v>91</v>
      </c>
      <c r="Q187" s="1"/>
    </row>
    <row r="188" spans="1:17" ht="32.25" customHeight="1" x14ac:dyDescent="0.2">
      <c r="A188" s="77"/>
      <c r="B188" s="191" t="s">
        <v>131</v>
      </c>
      <c r="C188" s="191"/>
      <c r="D188" s="16"/>
      <c r="E188" s="79">
        <f>G188+H188</f>
        <v>50</v>
      </c>
      <c r="F188" s="90"/>
      <c r="G188" s="90"/>
      <c r="H188" s="79">
        <v>50</v>
      </c>
      <c r="I188" s="90"/>
      <c r="J188" s="90">
        <f t="shared" si="49"/>
        <v>0</v>
      </c>
      <c r="K188" s="90"/>
      <c r="L188" s="79"/>
      <c r="M188" s="79">
        <v>0</v>
      </c>
      <c r="N188" s="78"/>
      <c r="O188" s="78">
        <f t="shared" si="39"/>
        <v>0</v>
      </c>
      <c r="P188" s="22" t="s">
        <v>283</v>
      </c>
      <c r="Q188" s="1"/>
    </row>
    <row r="189" spans="1:17" ht="24" customHeight="1" x14ac:dyDescent="0.2">
      <c r="A189" s="77"/>
      <c r="B189" s="191" t="s">
        <v>166</v>
      </c>
      <c r="C189" s="191"/>
      <c r="D189" s="16"/>
      <c r="E189" s="79">
        <f t="shared" si="41"/>
        <v>675</v>
      </c>
      <c r="F189" s="90"/>
      <c r="G189" s="90"/>
      <c r="H189" s="79">
        <v>675</v>
      </c>
      <c r="I189" s="90"/>
      <c r="J189" s="90">
        <f>M189+L189</f>
        <v>149.69999999999999</v>
      </c>
      <c r="K189" s="90"/>
      <c r="L189" s="79"/>
      <c r="M189" s="79">
        <v>149.69999999999999</v>
      </c>
      <c r="N189" s="78"/>
      <c r="O189" s="78">
        <f t="shared" si="39"/>
        <v>22.177777777777777</v>
      </c>
      <c r="P189" s="24" t="s">
        <v>300</v>
      </c>
      <c r="Q189" s="1"/>
    </row>
    <row r="190" spans="1:17" ht="60" customHeight="1" x14ac:dyDescent="0.2">
      <c r="A190" s="239" t="s">
        <v>107</v>
      </c>
      <c r="B190" s="239"/>
      <c r="C190" s="239"/>
      <c r="D190" s="137"/>
      <c r="E190" s="138">
        <f t="shared" ref="E190:G190" si="50">E192+E194+E196+E201+E206+E212+E216+E221</f>
        <v>395702.49999999994</v>
      </c>
      <c r="F190" s="138">
        <f t="shared" si="50"/>
        <v>0</v>
      </c>
      <c r="G190" s="138">
        <f t="shared" si="50"/>
        <v>304986.60000000003</v>
      </c>
      <c r="H190" s="138">
        <f>H192+H194+H196+H201+H206+H212+H216+H221</f>
        <v>90715.9</v>
      </c>
      <c r="I190" s="138">
        <f>I206+I212+I216</f>
        <v>0</v>
      </c>
      <c r="J190" s="138">
        <f>J192+J194+J196+J201+J206+J212+J216+J221</f>
        <v>26218.6</v>
      </c>
      <c r="K190" s="138">
        <f>K206+K212+K216</f>
        <v>0</v>
      </c>
      <c r="L190" s="138">
        <f>L192+L194+L196+L201+L206+L212+L216+L221</f>
        <v>11574.4</v>
      </c>
      <c r="M190" s="138">
        <f>M192+M194+M196+M201+M206+M212+M216+M221</f>
        <v>14644.2</v>
      </c>
      <c r="N190" s="138">
        <f>N206+N212+N216</f>
        <v>0</v>
      </c>
      <c r="O190" s="138">
        <f>J190/E190*100</f>
        <v>6.625836329060343</v>
      </c>
      <c r="P190" s="139"/>
      <c r="Q190" s="1"/>
    </row>
    <row r="191" spans="1:17" ht="16.5" customHeight="1" x14ac:dyDescent="0.2">
      <c r="A191" s="178"/>
      <c r="B191" s="254" t="s">
        <v>273</v>
      </c>
      <c r="C191" s="255"/>
      <c r="D191" s="255"/>
      <c r="E191" s="255"/>
      <c r="F191" s="255"/>
      <c r="G191" s="255"/>
      <c r="H191" s="255"/>
      <c r="I191" s="255"/>
      <c r="J191" s="255"/>
      <c r="K191" s="255"/>
      <c r="L191" s="255"/>
      <c r="M191" s="255"/>
      <c r="N191" s="255"/>
      <c r="O191" s="255"/>
      <c r="P191" s="256"/>
      <c r="Q191" s="1"/>
    </row>
    <row r="192" spans="1:17" ht="48" customHeight="1" x14ac:dyDescent="0.2">
      <c r="A192" s="178"/>
      <c r="B192" s="195" t="s">
        <v>167</v>
      </c>
      <c r="C192" s="195"/>
      <c r="D192" s="16"/>
      <c r="E192" s="103">
        <f>F192+G192+H192</f>
        <v>304721.5</v>
      </c>
      <c r="F192" s="87"/>
      <c r="G192" s="87">
        <v>283391</v>
      </c>
      <c r="H192" s="86">
        <v>21330.5</v>
      </c>
      <c r="I192" s="87"/>
      <c r="J192" s="101">
        <f>K192+L192+M192</f>
        <v>9742.9</v>
      </c>
      <c r="K192" s="87"/>
      <c r="L192" s="87">
        <v>9060.9</v>
      </c>
      <c r="M192" s="81">
        <v>682</v>
      </c>
      <c r="N192" s="87"/>
      <c r="O192" s="101">
        <f>J192/E192*100</f>
        <v>3.1973129562567788</v>
      </c>
      <c r="P192" s="185" t="s">
        <v>289</v>
      </c>
      <c r="Q192" s="1"/>
    </row>
    <row r="193" spans="1:17" ht="22.5" customHeight="1" x14ac:dyDescent="0.2">
      <c r="A193" s="178"/>
      <c r="B193" s="257" t="s">
        <v>274</v>
      </c>
      <c r="C193" s="258"/>
      <c r="D193" s="258"/>
      <c r="E193" s="258"/>
      <c r="F193" s="258"/>
      <c r="G193" s="258"/>
      <c r="H193" s="258"/>
      <c r="I193" s="258"/>
      <c r="J193" s="258"/>
      <c r="K193" s="258"/>
      <c r="L193" s="258"/>
      <c r="M193" s="258"/>
      <c r="N193" s="258"/>
      <c r="O193" s="258"/>
      <c r="P193" s="259"/>
      <c r="Q193" s="1"/>
    </row>
    <row r="194" spans="1:17" ht="48" customHeight="1" x14ac:dyDescent="0.2">
      <c r="A194" s="178"/>
      <c r="B194" s="195" t="s">
        <v>195</v>
      </c>
      <c r="C194" s="195"/>
      <c r="D194" s="16"/>
      <c r="E194" s="103">
        <f>F194+G194+H194</f>
        <v>1200.5</v>
      </c>
      <c r="F194" s="87"/>
      <c r="G194" s="87"/>
      <c r="H194" s="86">
        <v>1200.5</v>
      </c>
      <c r="I194" s="87"/>
      <c r="J194" s="101">
        <f t="shared" ref="J194" si="51">K194+L194+M194</f>
        <v>0</v>
      </c>
      <c r="K194" s="87"/>
      <c r="L194" s="83"/>
      <c r="M194" s="81">
        <v>0</v>
      </c>
      <c r="N194" s="87"/>
      <c r="O194" s="101">
        <f>J194/E194*100</f>
        <v>0</v>
      </c>
      <c r="P194" s="186" t="s">
        <v>288</v>
      </c>
      <c r="Q194" s="1"/>
    </row>
    <row r="195" spans="1:17" ht="18.75" customHeight="1" x14ac:dyDescent="0.2">
      <c r="A195" s="178"/>
      <c r="B195" s="257" t="s">
        <v>275</v>
      </c>
      <c r="C195" s="258"/>
      <c r="D195" s="258"/>
      <c r="E195" s="258"/>
      <c r="F195" s="258"/>
      <c r="G195" s="258"/>
      <c r="H195" s="258"/>
      <c r="I195" s="258"/>
      <c r="J195" s="258"/>
      <c r="K195" s="258"/>
      <c r="L195" s="258"/>
      <c r="M195" s="258"/>
      <c r="N195" s="258"/>
      <c r="O195" s="258"/>
      <c r="P195" s="259"/>
      <c r="Q195" s="1"/>
    </row>
    <row r="196" spans="1:17" ht="40.5" customHeight="1" x14ac:dyDescent="0.2">
      <c r="A196" s="178"/>
      <c r="B196" s="191" t="s">
        <v>276</v>
      </c>
      <c r="C196" s="191"/>
      <c r="D196" s="178"/>
      <c r="E196" s="101">
        <f>G196+H196</f>
        <v>12258.1</v>
      </c>
      <c r="F196" s="82"/>
      <c r="G196" s="101">
        <v>11400</v>
      </c>
      <c r="H196" s="89">
        <v>858.1</v>
      </c>
      <c r="I196" s="82"/>
      <c r="J196" s="101">
        <f t="shared" ref="J196" si="52">K196+L196+M196</f>
        <v>0</v>
      </c>
      <c r="K196" s="82"/>
      <c r="L196" s="82"/>
      <c r="M196" s="101">
        <v>0</v>
      </c>
      <c r="N196" s="82"/>
      <c r="O196" s="101">
        <f>J196/E196*100</f>
        <v>0</v>
      </c>
      <c r="P196" s="142" t="s">
        <v>136</v>
      </c>
      <c r="Q196" s="1"/>
    </row>
    <row r="197" spans="1:17" ht="32.25" customHeight="1" x14ac:dyDescent="0.2">
      <c r="A197" s="178"/>
      <c r="B197" s="260" t="s">
        <v>277</v>
      </c>
      <c r="C197" s="261"/>
      <c r="D197" s="261"/>
      <c r="E197" s="261"/>
      <c r="F197" s="261"/>
      <c r="G197" s="261"/>
      <c r="H197" s="261"/>
      <c r="I197" s="261"/>
      <c r="J197" s="261"/>
      <c r="K197" s="261"/>
      <c r="L197" s="261"/>
      <c r="M197" s="261"/>
      <c r="N197" s="261"/>
      <c r="O197" s="261"/>
      <c r="P197" s="262"/>
      <c r="Q197" s="1"/>
    </row>
    <row r="198" spans="1:17" ht="45.75" customHeight="1" x14ac:dyDescent="0.2">
      <c r="A198" s="75"/>
      <c r="B198" s="191" t="s">
        <v>142</v>
      </c>
      <c r="C198" s="191"/>
      <c r="D198" s="75"/>
      <c r="E198" s="101">
        <f>H198</f>
        <v>27617.599999999999</v>
      </c>
      <c r="F198" s="82"/>
      <c r="G198" s="82"/>
      <c r="H198" s="89">
        <v>27617.599999999999</v>
      </c>
      <c r="I198" s="82"/>
      <c r="J198" s="101">
        <f t="shared" ref="J198:J203" si="53">K198+L198+M198</f>
        <v>5600</v>
      </c>
      <c r="K198" s="82"/>
      <c r="L198" s="82"/>
      <c r="M198" s="101">
        <v>5600</v>
      </c>
      <c r="N198" s="82"/>
      <c r="O198" s="101">
        <f>J198/E198*100</f>
        <v>20.276924859509879</v>
      </c>
      <c r="P198" s="142" t="s">
        <v>136</v>
      </c>
      <c r="Q198" s="1"/>
    </row>
    <row r="199" spans="1:17" ht="51" customHeight="1" x14ac:dyDescent="0.2">
      <c r="A199" s="33" t="s">
        <v>109</v>
      </c>
      <c r="B199" s="191" t="s">
        <v>108</v>
      </c>
      <c r="C199" s="191"/>
      <c r="D199" s="54"/>
      <c r="E199" s="101">
        <f>H199</f>
        <v>50</v>
      </c>
      <c r="F199" s="101"/>
      <c r="G199" s="101"/>
      <c r="H199" s="89">
        <v>50</v>
      </c>
      <c r="I199" s="102"/>
      <c r="J199" s="101">
        <f t="shared" si="53"/>
        <v>0</v>
      </c>
      <c r="K199" s="102"/>
      <c r="L199" s="102"/>
      <c r="M199" s="101">
        <v>0</v>
      </c>
      <c r="N199" s="102"/>
      <c r="O199" s="101">
        <f>J199/E199*100</f>
        <v>0</v>
      </c>
      <c r="P199" s="188" t="s">
        <v>283</v>
      </c>
      <c r="Q199" s="1"/>
    </row>
    <row r="200" spans="1:17" ht="35.25" customHeight="1" x14ac:dyDescent="0.2">
      <c r="A200" s="33"/>
      <c r="B200" s="191" t="s">
        <v>132</v>
      </c>
      <c r="C200" s="191"/>
      <c r="D200" s="54"/>
      <c r="E200" s="101">
        <f>H200</f>
        <v>50</v>
      </c>
      <c r="F200" s="101"/>
      <c r="G200" s="101"/>
      <c r="H200" s="89">
        <v>50</v>
      </c>
      <c r="I200" s="102"/>
      <c r="J200" s="101">
        <f t="shared" si="53"/>
        <v>0</v>
      </c>
      <c r="K200" s="102"/>
      <c r="L200" s="102"/>
      <c r="M200" s="101">
        <v>0</v>
      </c>
      <c r="N200" s="102"/>
      <c r="O200" s="101">
        <f>J200/E200*100</f>
        <v>0</v>
      </c>
      <c r="P200" s="188" t="s">
        <v>283</v>
      </c>
      <c r="Q200" s="1"/>
    </row>
    <row r="201" spans="1:17" ht="19.5" customHeight="1" x14ac:dyDescent="0.2">
      <c r="A201" s="33"/>
      <c r="B201" s="238" t="s">
        <v>38</v>
      </c>
      <c r="C201" s="238"/>
      <c r="D201" s="238"/>
      <c r="E201" s="138">
        <f t="shared" ref="E201:G201" si="54">SUM(E198:E200)</f>
        <v>27717.599999999999</v>
      </c>
      <c r="F201" s="138">
        <f t="shared" si="54"/>
        <v>0</v>
      </c>
      <c r="G201" s="138">
        <f t="shared" si="54"/>
        <v>0</v>
      </c>
      <c r="H201" s="138">
        <f>SUM(H198:H200)</f>
        <v>27717.599999999999</v>
      </c>
      <c r="I201" s="138">
        <f t="shared" ref="I201:N201" si="55">SUM(I198:I200)</f>
        <v>0</v>
      </c>
      <c r="J201" s="138">
        <f t="shared" si="55"/>
        <v>5600</v>
      </c>
      <c r="K201" s="138">
        <f t="shared" si="55"/>
        <v>0</v>
      </c>
      <c r="L201" s="138">
        <f t="shared" si="55"/>
        <v>0</v>
      </c>
      <c r="M201" s="138">
        <f t="shared" si="55"/>
        <v>5600</v>
      </c>
      <c r="N201" s="138">
        <f t="shared" si="55"/>
        <v>0</v>
      </c>
      <c r="O201" s="138">
        <f>J201/E201*100</f>
        <v>20.203769446128092</v>
      </c>
      <c r="P201" s="138"/>
      <c r="Q201" s="1"/>
    </row>
    <row r="202" spans="1:17" ht="19.5" customHeight="1" x14ac:dyDescent="0.2">
      <c r="A202" s="33"/>
      <c r="B202" s="213" t="s">
        <v>278</v>
      </c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5"/>
      <c r="P202" s="138"/>
      <c r="Q202" s="1"/>
    </row>
    <row r="203" spans="1:17" ht="44.25" hidden="1" customHeight="1" x14ac:dyDescent="0.2">
      <c r="A203" s="77"/>
      <c r="B203" s="192" t="s">
        <v>178</v>
      </c>
      <c r="C203" s="192"/>
      <c r="D203" s="16"/>
      <c r="E203" s="101">
        <f>H203</f>
        <v>0</v>
      </c>
      <c r="F203" s="81"/>
      <c r="G203" s="81"/>
      <c r="H203" s="80">
        <v>0</v>
      </c>
      <c r="I203" s="84"/>
      <c r="J203" s="101">
        <f t="shared" si="53"/>
        <v>0</v>
      </c>
      <c r="K203" s="84"/>
      <c r="L203" s="84"/>
      <c r="M203" s="81"/>
      <c r="N203" s="84"/>
      <c r="O203" s="101" t="e">
        <f t="shared" ref="O203:O204" si="56">J203/E203*100</f>
        <v>#DIV/0!</v>
      </c>
      <c r="P203" s="62"/>
      <c r="Q203" s="1"/>
    </row>
    <row r="204" spans="1:17" ht="30.75" hidden="1" customHeight="1" x14ac:dyDescent="0.2">
      <c r="A204" s="25"/>
      <c r="B204" s="191" t="s">
        <v>178</v>
      </c>
      <c r="C204" s="191"/>
      <c r="D204" s="16"/>
      <c r="E204" s="103">
        <f t="shared" ref="E204" si="57">H204</f>
        <v>0</v>
      </c>
      <c r="F204" s="87"/>
      <c r="G204" s="87"/>
      <c r="H204" s="86">
        <v>0</v>
      </c>
      <c r="I204" s="87"/>
      <c r="J204" s="101">
        <f>K204+L204+M204</f>
        <v>0</v>
      </c>
      <c r="K204" s="87"/>
      <c r="L204" s="83"/>
      <c r="M204" s="81"/>
      <c r="N204" s="87"/>
      <c r="O204" s="101" t="e">
        <f t="shared" si="56"/>
        <v>#DIV/0!</v>
      </c>
      <c r="P204" s="30"/>
      <c r="Q204" s="1"/>
    </row>
    <row r="205" spans="1:17" ht="35.25" customHeight="1" x14ac:dyDescent="0.2">
      <c r="A205" s="25"/>
      <c r="B205" s="189" t="s">
        <v>212</v>
      </c>
      <c r="C205" s="190"/>
      <c r="D205" s="16"/>
      <c r="E205" s="103">
        <f>F205+G205+H205</f>
        <v>49.5</v>
      </c>
      <c r="F205" s="87"/>
      <c r="G205" s="87"/>
      <c r="H205" s="86">
        <v>49.5</v>
      </c>
      <c r="I205" s="87"/>
      <c r="J205" s="101">
        <f>L205+M205</f>
        <v>0</v>
      </c>
      <c r="K205" s="87"/>
      <c r="L205" s="83"/>
      <c r="M205" s="81">
        <v>0</v>
      </c>
      <c r="N205" s="87"/>
      <c r="O205" s="101"/>
      <c r="P205" s="188" t="s">
        <v>283</v>
      </c>
      <c r="Q205" s="1"/>
    </row>
    <row r="206" spans="1:17" ht="11.25" customHeight="1" x14ac:dyDescent="0.2">
      <c r="A206" s="238" t="s">
        <v>38</v>
      </c>
      <c r="B206" s="238"/>
      <c r="C206" s="238"/>
      <c r="D206" s="140"/>
      <c r="E206" s="138">
        <f t="shared" ref="E206:G206" si="58">SUM(E203:E205)</f>
        <v>49.5</v>
      </c>
      <c r="F206" s="138">
        <f t="shared" si="58"/>
        <v>0</v>
      </c>
      <c r="G206" s="138">
        <f t="shared" si="58"/>
        <v>0</v>
      </c>
      <c r="H206" s="138">
        <f>SUM(H203:H205)</f>
        <v>49.5</v>
      </c>
      <c r="I206" s="138">
        <f t="shared" ref="I206:N206" si="59">SUM(I198:I205)</f>
        <v>0</v>
      </c>
      <c r="J206" s="138">
        <f>J205</f>
        <v>0</v>
      </c>
      <c r="K206" s="138">
        <f t="shared" ref="K206:M206" si="60">K205</f>
        <v>0</v>
      </c>
      <c r="L206" s="138">
        <f t="shared" si="60"/>
        <v>0</v>
      </c>
      <c r="M206" s="138">
        <f t="shared" si="60"/>
        <v>0</v>
      </c>
      <c r="N206" s="138">
        <f t="shared" si="59"/>
        <v>0</v>
      </c>
      <c r="O206" s="138">
        <f>J206/E206*100</f>
        <v>0</v>
      </c>
      <c r="P206" s="141"/>
      <c r="Q206" s="1"/>
    </row>
    <row r="207" spans="1:17" ht="14.25" customHeight="1" x14ac:dyDescent="0.2">
      <c r="A207" s="213" t="s">
        <v>279</v>
      </c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5"/>
      <c r="P207" s="23"/>
      <c r="Q207" s="1"/>
    </row>
    <row r="208" spans="1:17" ht="42.75" customHeight="1" x14ac:dyDescent="0.2">
      <c r="A208" s="77" t="s">
        <v>62</v>
      </c>
      <c r="B208" s="201" t="s">
        <v>68</v>
      </c>
      <c r="C208" s="201"/>
      <c r="D208" s="44">
        <v>21350.9</v>
      </c>
      <c r="E208" s="90">
        <f>H208</f>
        <v>24166.5</v>
      </c>
      <c r="F208" s="78"/>
      <c r="G208" s="78"/>
      <c r="H208" s="79">
        <v>24166.5</v>
      </c>
      <c r="I208" s="78"/>
      <c r="J208" s="90">
        <f>K208+L208+M208+N208</f>
        <v>5160.6000000000004</v>
      </c>
      <c r="K208" s="78"/>
      <c r="L208" s="78"/>
      <c r="M208" s="78">
        <v>5160.6000000000004</v>
      </c>
      <c r="N208" s="78"/>
      <c r="O208" s="78">
        <f>J208/E208*100</f>
        <v>21.35435416795978</v>
      </c>
      <c r="P208" s="142" t="s">
        <v>136</v>
      </c>
      <c r="Q208" s="1"/>
    </row>
    <row r="209" spans="1:17" ht="34.5" hidden="1" customHeight="1" x14ac:dyDescent="0.2">
      <c r="A209" s="77"/>
      <c r="B209" s="201" t="s">
        <v>196</v>
      </c>
      <c r="C209" s="201"/>
      <c r="D209" s="44"/>
      <c r="E209" s="90">
        <f>H209</f>
        <v>0</v>
      </c>
      <c r="F209" s="78"/>
      <c r="G209" s="78"/>
      <c r="H209" s="79"/>
      <c r="I209" s="78"/>
      <c r="J209" s="90">
        <f>K209+L209+M209+N209</f>
        <v>0</v>
      </c>
      <c r="K209" s="78"/>
      <c r="L209" s="78"/>
      <c r="M209" s="78"/>
      <c r="N209" s="78"/>
      <c r="O209" s="78" t="e">
        <f>J209/E209*100</f>
        <v>#DIV/0!</v>
      </c>
      <c r="P209" s="142" t="s">
        <v>136</v>
      </c>
      <c r="Q209" s="1"/>
    </row>
    <row r="210" spans="1:17" ht="31.5" customHeight="1" x14ac:dyDescent="0.2">
      <c r="A210" s="77" t="s">
        <v>112</v>
      </c>
      <c r="B210" s="201" t="s">
        <v>110</v>
      </c>
      <c r="C210" s="201"/>
      <c r="D210" s="44" t="s">
        <v>77</v>
      </c>
      <c r="E210" s="90">
        <f>G210+H210</f>
        <v>16488.8</v>
      </c>
      <c r="F210" s="78"/>
      <c r="G210" s="78">
        <v>8244.4</v>
      </c>
      <c r="H210" s="79">
        <v>8244.4</v>
      </c>
      <c r="I210" s="78"/>
      <c r="J210" s="90">
        <f>K210+L210+M210+N210</f>
        <v>4122.2</v>
      </c>
      <c r="K210" s="78"/>
      <c r="L210" s="78">
        <v>2061.1</v>
      </c>
      <c r="M210" s="78">
        <v>2061.1</v>
      </c>
      <c r="N210" s="78"/>
      <c r="O210" s="78">
        <f t="shared" ref="O210:O211" si="61">J210/E210*100</f>
        <v>25</v>
      </c>
      <c r="P210" s="142" t="s">
        <v>136</v>
      </c>
      <c r="Q210" s="1"/>
    </row>
    <row r="211" spans="1:17" ht="31.5" customHeight="1" x14ac:dyDescent="0.2">
      <c r="A211" s="77" t="s">
        <v>111</v>
      </c>
      <c r="B211" s="201" t="s">
        <v>133</v>
      </c>
      <c r="C211" s="201"/>
      <c r="D211" s="16">
        <v>50</v>
      </c>
      <c r="E211" s="90">
        <f>H211</f>
        <v>165.6</v>
      </c>
      <c r="F211" s="78"/>
      <c r="G211" s="78"/>
      <c r="H211" s="79">
        <v>165.6</v>
      </c>
      <c r="I211" s="78"/>
      <c r="J211" s="90">
        <f>L211+M211</f>
        <v>0</v>
      </c>
      <c r="K211" s="78"/>
      <c r="L211" s="78"/>
      <c r="M211" s="78">
        <v>0</v>
      </c>
      <c r="N211" s="78"/>
      <c r="O211" s="78">
        <f t="shared" si="61"/>
        <v>0</v>
      </c>
      <c r="P211" s="30"/>
      <c r="Q211" s="1"/>
    </row>
    <row r="212" spans="1:17" ht="12" customHeight="1" x14ac:dyDescent="0.2">
      <c r="A212" s="238" t="s">
        <v>38</v>
      </c>
      <c r="B212" s="238"/>
      <c r="C212" s="238"/>
      <c r="D212" s="140"/>
      <c r="E212" s="138">
        <f>SUM(E208:E211)</f>
        <v>40820.9</v>
      </c>
      <c r="F212" s="138">
        <f>SUM(F208:F211)</f>
        <v>0</v>
      </c>
      <c r="G212" s="138">
        <f>SUM(G208:G211)</f>
        <v>8244.4</v>
      </c>
      <c r="H212" s="138">
        <f>SUM(H208:H211)</f>
        <v>32576.5</v>
      </c>
      <c r="I212" s="138">
        <f>SUM(I208:I210)</f>
        <v>0</v>
      </c>
      <c r="J212" s="138">
        <f>SUM(J208:J211)</f>
        <v>9282.7999999999993</v>
      </c>
      <c r="K212" s="138">
        <f>SUM(K208:K210)</f>
        <v>0</v>
      </c>
      <c r="L212" s="138">
        <f>SUM(L208:L211)</f>
        <v>2061.1</v>
      </c>
      <c r="M212" s="138">
        <f>SUM(M208:M211)</f>
        <v>7221.7000000000007</v>
      </c>
      <c r="N212" s="138">
        <f>SUM(N208:N210)</f>
        <v>0</v>
      </c>
      <c r="O212" s="138">
        <f>J212/E212*100</f>
        <v>22.740311948046219</v>
      </c>
      <c r="P212" s="139"/>
      <c r="Q212" s="1"/>
    </row>
    <row r="213" spans="1:17" ht="12" customHeight="1" x14ac:dyDescent="0.2">
      <c r="A213" s="213" t="s">
        <v>280</v>
      </c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5"/>
      <c r="P213" s="139"/>
      <c r="Q213" s="1"/>
    </row>
    <row r="214" spans="1:17" ht="31.5" customHeight="1" x14ac:dyDescent="0.2">
      <c r="A214" s="77" t="s">
        <v>63</v>
      </c>
      <c r="B214" s="191" t="s">
        <v>69</v>
      </c>
      <c r="C214" s="191"/>
      <c r="D214" s="17">
        <v>2652.9</v>
      </c>
      <c r="E214" s="104">
        <f>H214</f>
        <v>3303.5</v>
      </c>
      <c r="F214" s="105"/>
      <c r="G214" s="105"/>
      <c r="H214" s="105">
        <v>3303.5</v>
      </c>
      <c r="I214" s="105"/>
      <c r="J214" s="105">
        <f>K214+L214+M214+N214</f>
        <v>579</v>
      </c>
      <c r="K214" s="105"/>
      <c r="L214" s="105"/>
      <c r="M214" s="105">
        <v>579</v>
      </c>
      <c r="N214" s="105"/>
      <c r="O214" s="105">
        <f>J214/E214*100</f>
        <v>17.526865445739368</v>
      </c>
      <c r="P214" s="7" t="s">
        <v>136</v>
      </c>
      <c r="Q214" s="1"/>
    </row>
    <row r="215" spans="1:17" ht="32.25" customHeight="1" x14ac:dyDescent="0.2">
      <c r="A215" s="77"/>
      <c r="B215" s="201" t="s">
        <v>110</v>
      </c>
      <c r="C215" s="201"/>
      <c r="D215" s="44" t="s">
        <v>78</v>
      </c>
      <c r="E215" s="104">
        <f>G215+H215</f>
        <v>3619.6</v>
      </c>
      <c r="F215" s="105"/>
      <c r="G215" s="105">
        <v>1809.8</v>
      </c>
      <c r="H215" s="105">
        <v>1809.8</v>
      </c>
      <c r="I215" s="105"/>
      <c r="J215" s="105">
        <f>L215+M215</f>
        <v>904.9</v>
      </c>
      <c r="K215" s="105"/>
      <c r="L215" s="105">
        <v>452.4</v>
      </c>
      <c r="M215" s="105">
        <v>452.5</v>
      </c>
      <c r="N215" s="105"/>
      <c r="O215" s="105">
        <f>J215/E215*100</f>
        <v>25</v>
      </c>
      <c r="P215" s="7" t="s">
        <v>136</v>
      </c>
      <c r="Q215" s="1"/>
    </row>
    <row r="216" spans="1:17" ht="12" customHeight="1" x14ac:dyDescent="0.2">
      <c r="A216" s="238" t="s">
        <v>38</v>
      </c>
      <c r="B216" s="238"/>
      <c r="C216" s="238"/>
      <c r="D216" s="140"/>
      <c r="E216" s="138">
        <f>SUM(E214:E215)</f>
        <v>6923.1</v>
      </c>
      <c r="F216" s="138">
        <f t="shared" ref="F216:N216" si="62">SUM(F214:F214)</f>
        <v>0</v>
      </c>
      <c r="G216" s="138">
        <f>SUM(G215)</f>
        <v>1809.8</v>
      </c>
      <c r="H216" s="138">
        <f>SUM(H214:H215)</f>
        <v>5113.3</v>
      </c>
      <c r="I216" s="138">
        <f t="shared" si="62"/>
        <v>0</v>
      </c>
      <c r="J216" s="138">
        <f>SUM(J214:J215)</f>
        <v>1483.9</v>
      </c>
      <c r="K216" s="138">
        <f t="shared" si="62"/>
        <v>0</v>
      </c>
      <c r="L216" s="138">
        <f>SUM(L215)</f>
        <v>452.4</v>
      </c>
      <c r="M216" s="138">
        <f>SUM(M214:M215)</f>
        <v>1031.5</v>
      </c>
      <c r="N216" s="138">
        <f t="shared" si="62"/>
        <v>0</v>
      </c>
      <c r="O216" s="138">
        <f>J216/E216*100</f>
        <v>21.43403966431223</v>
      </c>
      <c r="P216" s="141"/>
      <c r="Q216" s="1"/>
    </row>
    <row r="217" spans="1:17" ht="11.25" customHeight="1" x14ac:dyDescent="0.2">
      <c r="A217" s="213" t="s">
        <v>281</v>
      </c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5"/>
      <c r="P217" s="187"/>
      <c r="Q217" s="1"/>
    </row>
    <row r="218" spans="1:17" ht="76.5" customHeight="1" x14ac:dyDescent="0.2">
      <c r="A218" s="37" t="s">
        <v>114</v>
      </c>
      <c r="B218" s="201" t="s">
        <v>113</v>
      </c>
      <c r="C218" s="201"/>
      <c r="D218" s="36"/>
      <c r="E218" s="90">
        <f>H218</f>
        <v>590.79999999999995</v>
      </c>
      <c r="F218" s="78"/>
      <c r="G218" s="78"/>
      <c r="H218" s="78">
        <v>590.79999999999995</v>
      </c>
      <c r="I218" s="78"/>
      <c r="J218" s="78">
        <f>M218</f>
        <v>109</v>
      </c>
      <c r="K218" s="78"/>
      <c r="L218" s="78"/>
      <c r="M218" s="78">
        <v>109</v>
      </c>
      <c r="N218" s="78"/>
      <c r="O218" s="78">
        <f>J218/E218*100</f>
        <v>18.449559918754233</v>
      </c>
      <c r="P218" s="142" t="s">
        <v>136</v>
      </c>
      <c r="Q218" s="1"/>
    </row>
    <row r="219" spans="1:17" ht="45" customHeight="1" x14ac:dyDescent="0.2">
      <c r="A219" s="37"/>
      <c r="B219" s="201" t="s">
        <v>134</v>
      </c>
      <c r="C219" s="201"/>
      <c r="D219" s="36"/>
      <c r="E219" s="90">
        <f>H219</f>
        <v>1261.7</v>
      </c>
      <c r="F219" s="78"/>
      <c r="G219" s="78"/>
      <c r="H219" s="81">
        <v>1261.7</v>
      </c>
      <c r="I219" s="78"/>
      <c r="J219" s="78">
        <f>M219</f>
        <v>0</v>
      </c>
      <c r="K219" s="78"/>
      <c r="L219" s="78"/>
      <c r="M219" s="78">
        <v>0</v>
      </c>
      <c r="N219" s="78"/>
      <c r="O219" s="78">
        <f>J219/E219*100</f>
        <v>0</v>
      </c>
      <c r="P219" s="142" t="s">
        <v>136</v>
      </c>
      <c r="Q219" s="1"/>
    </row>
    <row r="220" spans="1:17" ht="23.25" customHeight="1" x14ac:dyDescent="0.2">
      <c r="A220" s="37"/>
      <c r="B220" s="201" t="s">
        <v>168</v>
      </c>
      <c r="C220" s="201"/>
      <c r="D220" s="36"/>
      <c r="E220" s="90">
        <f>H220+G220</f>
        <v>158.80000000000001</v>
      </c>
      <c r="F220" s="90"/>
      <c r="G220" s="90">
        <v>141.4</v>
      </c>
      <c r="H220" s="90">
        <v>17.399999999999999</v>
      </c>
      <c r="I220" s="90"/>
      <c r="J220" s="78">
        <f>M220+L220</f>
        <v>0</v>
      </c>
      <c r="K220" s="90"/>
      <c r="L220" s="90"/>
      <c r="M220" s="90">
        <v>0</v>
      </c>
      <c r="N220" s="90"/>
      <c r="O220" s="78">
        <f>J220/E220*100</f>
        <v>0</v>
      </c>
      <c r="P220" s="142" t="s">
        <v>218</v>
      </c>
      <c r="Q220" s="1"/>
    </row>
    <row r="221" spans="1:17" ht="15.75" customHeight="1" x14ac:dyDescent="0.2">
      <c r="A221" s="238" t="s">
        <v>38</v>
      </c>
      <c r="B221" s="238"/>
      <c r="C221" s="238"/>
      <c r="D221" s="140"/>
      <c r="E221" s="138">
        <f t="shared" ref="E221:N221" si="63">SUM(E218:E220)</f>
        <v>2011.3</v>
      </c>
      <c r="F221" s="138">
        <f t="shared" si="63"/>
        <v>0</v>
      </c>
      <c r="G221" s="138">
        <f t="shared" si="63"/>
        <v>141.4</v>
      </c>
      <c r="H221" s="138">
        <f t="shared" si="63"/>
        <v>1869.9</v>
      </c>
      <c r="I221" s="138">
        <f t="shared" si="63"/>
        <v>0</v>
      </c>
      <c r="J221" s="138">
        <f t="shared" si="63"/>
        <v>109</v>
      </c>
      <c r="K221" s="138">
        <f t="shared" si="63"/>
        <v>0</v>
      </c>
      <c r="L221" s="138">
        <f t="shared" si="63"/>
        <v>0</v>
      </c>
      <c r="M221" s="138">
        <f t="shared" si="63"/>
        <v>109</v>
      </c>
      <c r="N221" s="138">
        <f t="shared" si="63"/>
        <v>0</v>
      </c>
      <c r="O221" s="138">
        <f>J221/E221*100</f>
        <v>5.4193805001740172</v>
      </c>
      <c r="P221" s="141"/>
      <c r="Q221" s="1"/>
    </row>
    <row r="222" spans="1:17" ht="20.25" customHeight="1" x14ac:dyDescent="0.2">
      <c r="B222" s="5" t="s">
        <v>119</v>
      </c>
      <c r="C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1"/>
    </row>
    <row r="223" spans="1:17" ht="27" customHeight="1" x14ac:dyDescent="0.2">
      <c r="B223" s="179"/>
      <c r="C223" s="180"/>
      <c r="D223" s="180"/>
      <c r="E223" s="179"/>
      <c r="F223" s="179"/>
      <c r="G223" s="179"/>
      <c r="H223" s="179"/>
      <c r="I223" s="179"/>
      <c r="J223" s="179"/>
      <c r="K223" s="179"/>
      <c r="L223" s="179"/>
      <c r="M223" s="179"/>
      <c r="N223" s="179"/>
      <c r="O223" s="179"/>
      <c r="P223" s="179"/>
      <c r="Q223" s="1"/>
    </row>
    <row r="224" spans="1:17" ht="18" customHeight="1" x14ac:dyDescent="0.2">
      <c r="B224" s="204"/>
      <c r="C224" s="204"/>
      <c r="D224" s="204"/>
      <c r="E224" s="181"/>
      <c r="F224" s="182"/>
      <c r="G224" s="182"/>
      <c r="H224" s="182"/>
      <c r="I224" s="182"/>
      <c r="J224" s="182"/>
      <c r="K224" s="182"/>
      <c r="L224" s="182"/>
      <c r="M224" s="182"/>
      <c r="N224" s="182"/>
      <c r="O224" s="182"/>
      <c r="P224" s="182"/>
      <c r="Q224" s="1"/>
    </row>
    <row r="225" spans="1:17" ht="41.25" customHeight="1" x14ac:dyDescent="0.2">
      <c r="B225" s="180"/>
      <c r="C225" s="180"/>
      <c r="D225" s="180"/>
      <c r="E225" s="180"/>
      <c r="F225" s="180"/>
      <c r="G225" s="180"/>
      <c r="H225" s="180"/>
      <c r="I225" s="180"/>
      <c r="J225" s="180"/>
      <c r="K225" s="180"/>
      <c r="L225" s="180"/>
      <c r="M225" s="180"/>
      <c r="N225" s="180"/>
      <c r="O225" s="180"/>
      <c r="P225" s="183"/>
      <c r="Q225" s="1"/>
    </row>
    <row r="226" spans="1:17" ht="15.75" customHeight="1" x14ac:dyDescent="0.2">
      <c r="B226" s="180"/>
      <c r="C226" s="180"/>
      <c r="D226" s="180"/>
      <c r="E226" s="180"/>
      <c r="F226" s="180"/>
      <c r="G226" s="180"/>
      <c r="H226" s="180"/>
      <c r="I226" s="180"/>
      <c r="J226" s="180"/>
      <c r="K226" s="180"/>
      <c r="L226" s="180"/>
      <c r="M226" s="180"/>
      <c r="N226" s="180"/>
      <c r="O226" s="180"/>
      <c r="P226" s="184"/>
      <c r="Q226" s="1"/>
    </row>
    <row r="227" spans="1:17" ht="27.75" customHeight="1" x14ac:dyDescent="0.2">
      <c r="P227" s="32"/>
      <c r="Q227" s="1"/>
    </row>
    <row r="228" spans="1:17" ht="62.25" customHeight="1" x14ac:dyDescent="0.2">
      <c r="P228" s="32"/>
      <c r="Q228" s="1"/>
    </row>
    <row r="229" spans="1:17" ht="22.5" customHeight="1" x14ac:dyDescent="0.2">
      <c r="P229" s="32"/>
      <c r="Q229" s="1"/>
    </row>
    <row r="230" spans="1:17" ht="90" customHeight="1" x14ac:dyDescent="0.2">
      <c r="P230" s="32"/>
      <c r="Q230" s="1"/>
    </row>
    <row r="231" spans="1:17" ht="183.75" customHeight="1" x14ac:dyDescent="0.2">
      <c r="P231" s="32"/>
      <c r="Q231" s="1"/>
    </row>
    <row r="232" spans="1:17" ht="17.25" customHeight="1" x14ac:dyDescent="0.2">
      <c r="P232" s="32"/>
      <c r="Q232" s="1"/>
    </row>
    <row r="233" spans="1:17" ht="21.75" customHeight="1" x14ac:dyDescent="0.2">
      <c r="P233" s="32"/>
      <c r="Q233" s="1"/>
    </row>
    <row r="234" spans="1:17" ht="47.25" customHeight="1" x14ac:dyDescent="0.2">
      <c r="A234" s="4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32"/>
      <c r="Q234" s="1"/>
    </row>
    <row r="235" spans="1:17" ht="157.5" customHeight="1" x14ac:dyDescent="0.2">
      <c r="A235" s="4"/>
      <c r="B235" s="3"/>
      <c r="C235" s="3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32"/>
      <c r="Q235" s="1"/>
    </row>
    <row r="236" spans="1:17" ht="17.25" customHeight="1" x14ac:dyDescent="0.2">
      <c r="A236" s="4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32"/>
      <c r="Q236" s="1"/>
    </row>
    <row r="237" spans="1:17" x14ac:dyDescent="0.2">
      <c r="A237" s="4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Q237" s="1"/>
    </row>
    <row r="238" spans="1:17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Q238" s="1"/>
    </row>
    <row r="239" spans="1:17" x14ac:dyDescent="0.2">
      <c r="Q239" s="1"/>
    </row>
  </sheetData>
  <mergeCells count="207">
    <mergeCell ref="B189:C189"/>
    <mergeCell ref="B161:C161"/>
    <mergeCell ref="B181:C181"/>
    <mergeCell ref="B182:C182"/>
    <mergeCell ref="B183:C183"/>
    <mergeCell ref="B184:C184"/>
    <mergeCell ref="A131:C131"/>
    <mergeCell ref="A94:P94"/>
    <mergeCell ref="B95:C95"/>
    <mergeCell ref="A117:C117"/>
    <mergeCell ref="A118:P118"/>
    <mergeCell ref="A128:A129"/>
    <mergeCell ref="B128:B129"/>
    <mergeCell ref="B133:C133"/>
    <mergeCell ref="B134:C134"/>
    <mergeCell ref="B135:P135"/>
    <mergeCell ref="B136:C136"/>
    <mergeCell ref="B147:C147"/>
    <mergeCell ref="B148:C148"/>
    <mergeCell ref="B149:C149"/>
    <mergeCell ref="B150:C150"/>
    <mergeCell ref="B151:C151"/>
    <mergeCell ref="B186:C186"/>
    <mergeCell ref="B173:C173"/>
    <mergeCell ref="B201:D201"/>
    <mergeCell ref="B202:O202"/>
    <mergeCell ref="B191:P191"/>
    <mergeCell ref="B193:P193"/>
    <mergeCell ref="B195:P195"/>
    <mergeCell ref="B196:C196"/>
    <mergeCell ref="B197:P197"/>
    <mergeCell ref="B137:P137"/>
    <mergeCell ref="B138:C138"/>
    <mergeCell ref="B139:P139"/>
    <mergeCell ref="B140:C140"/>
    <mergeCell ref="B141:C141"/>
    <mergeCell ref="B142:B144"/>
    <mergeCell ref="B199:C199"/>
    <mergeCell ref="B200:C200"/>
    <mergeCell ref="B187:C187"/>
    <mergeCell ref="B188:C188"/>
    <mergeCell ref="B155:C155"/>
    <mergeCell ref="B145:P145"/>
    <mergeCell ref="B152:P152"/>
    <mergeCell ref="B156:P156"/>
    <mergeCell ref="B159:P159"/>
    <mergeCell ref="B153:C153"/>
    <mergeCell ref="B146:C146"/>
    <mergeCell ref="B203:C203"/>
    <mergeCell ref="B204:C204"/>
    <mergeCell ref="B192:C192"/>
    <mergeCell ref="B194:C194"/>
    <mergeCell ref="A206:C206"/>
    <mergeCell ref="A190:C190"/>
    <mergeCell ref="B198:C198"/>
    <mergeCell ref="B56:N56"/>
    <mergeCell ref="B57:C57"/>
    <mergeCell ref="B106:B107"/>
    <mergeCell ref="B108:B109"/>
    <mergeCell ref="B114:P114"/>
    <mergeCell ref="B130:C130"/>
    <mergeCell ref="B132:N132"/>
    <mergeCell ref="B58:D58"/>
    <mergeCell ref="B110:B112"/>
    <mergeCell ref="A97:P97"/>
    <mergeCell ref="B98:C98"/>
    <mergeCell ref="A99:C99"/>
    <mergeCell ref="A100:C100"/>
    <mergeCell ref="A101:P101"/>
    <mergeCell ref="B90:C90"/>
    <mergeCell ref="B91:C91"/>
    <mergeCell ref="A93:C93"/>
    <mergeCell ref="B220:C220"/>
    <mergeCell ref="A221:C221"/>
    <mergeCell ref="B214:C214"/>
    <mergeCell ref="B215:C215"/>
    <mergeCell ref="A216:C216"/>
    <mergeCell ref="B218:C218"/>
    <mergeCell ref="B219:C219"/>
    <mergeCell ref="A207:O207"/>
    <mergeCell ref="B208:C208"/>
    <mergeCell ref="B210:C210"/>
    <mergeCell ref="B211:C211"/>
    <mergeCell ref="A212:C212"/>
    <mergeCell ref="A213:O213"/>
    <mergeCell ref="B174:C174"/>
    <mergeCell ref="B175:C175"/>
    <mergeCell ref="B178:C178"/>
    <mergeCell ref="B179:C179"/>
    <mergeCell ref="B185:C185"/>
    <mergeCell ref="B177:C177"/>
    <mergeCell ref="B176:C176"/>
    <mergeCell ref="B180:C180"/>
    <mergeCell ref="B154:C154"/>
    <mergeCell ref="B166:C166"/>
    <mergeCell ref="B169:C169"/>
    <mergeCell ref="B170:C170"/>
    <mergeCell ref="B171:C171"/>
    <mergeCell ref="B172:C172"/>
    <mergeCell ref="B157:C157"/>
    <mergeCell ref="B158:C158"/>
    <mergeCell ref="B160:C160"/>
    <mergeCell ref="B163:C163"/>
    <mergeCell ref="B165:C165"/>
    <mergeCell ref="B162:C162"/>
    <mergeCell ref="B164:O164"/>
    <mergeCell ref="A10:C10"/>
    <mergeCell ref="A11:C11"/>
    <mergeCell ref="B12:C12"/>
    <mergeCell ref="B13:C13"/>
    <mergeCell ref="B14:C14"/>
    <mergeCell ref="B15:C15"/>
    <mergeCell ref="P6:P8"/>
    <mergeCell ref="E7:E8"/>
    <mergeCell ref="B42:C42"/>
    <mergeCell ref="A17:C17"/>
    <mergeCell ref="A18:P18"/>
    <mergeCell ref="B19:C19"/>
    <mergeCell ref="B20:C20"/>
    <mergeCell ref="B21:C21"/>
    <mergeCell ref="B35:C35"/>
    <mergeCell ref="B36:C36"/>
    <mergeCell ref="B24:C24"/>
    <mergeCell ref="B25:C25"/>
    <mergeCell ref="B26:C26"/>
    <mergeCell ref="B27:C27"/>
    <mergeCell ref="B16:C16"/>
    <mergeCell ref="A22:C22"/>
    <mergeCell ref="A23:P23"/>
    <mergeCell ref="A3:P3"/>
    <mergeCell ref="A4:P4"/>
    <mergeCell ref="B5:L5"/>
    <mergeCell ref="A6:A8"/>
    <mergeCell ref="B6:B8"/>
    <mergeCell ref="C6:C8"/>
    <mergeCell ref="D6:D8"/>
    <mergeCell ref="E6:I6"/>
    <mergeCell ref="J6:N6"/>
    <mergeCell ref="O6:O8"/>
    <mergeCell ref="F7:I7"/>
    <mergeCell ref="J7:J8"/>
    <mergeCell ref="K7:N7"/>
    <mergeCell ref="B224:D224"/>
    <mergeCell ref="B75:C75"/>
    <mergeCell ref="A76:C76"/>
    <mergeCell ref="B71:C71"/>
    <mergeCell ref="B72:C72"/>
    <mergeCell ref="B209:C209"/>
    <mergeCell ref="B69:C69"/>
    <mergeCell ref="A55:C55"/>
    <mergeCell ref="A59:C59"/>
    <mergeCell ref="A60:P60"/>
    <mergeCell ref="B61:C61"/>
    <mergeCell ref="A62:C62"/>
    <mergeCell ref="A63:P63"/>
    <mergeCell ref="A88:P88"/>
    <mergeCell ref="B92:C92"/>
    <mergeCell ref="A77:P77"/>
    <mergeCell ref="B78:C78"/>
    <mergeCell ref="A85:P85"/>
    <mergeCell ref="A217:O217"/>
    <mergeCell ref="A96:C96"/>
    <mergeCell ref="P86:P87"/>
    <mergeCell ref="A87:C87"/>
    <mergeCell ref="A66:C66"/>
    <mergeCell ref="A67:C67"/>
    <mergeCell ref="B64:C64"/>
    <mergeCell ref="B65:C65"/>
    <mergeCell ref="B34:C34"/>
    <mergeCell ref="B74:C74"/>
    <mergeCell ref="B50:C50"/>
    <mergeCell ref="B52:C52"/>
    <mergeCell ref="B51:C51"/>
    <mergeCell ref="B53:C53"/>
    <mergeCell ref="B54:C54"/>
    <mergeCell ref="A49:P49"/>
    <mergeCell ref="B43:C43"/>
    <mergeCell ref="B44:C44"/>
    <mergeCell ref="B45:C45"/>
    <mergeCell ref="B46:C46"/>
    <mergeCell ref="B47:C47"/>
    <mergeCell ref="A48:C48"/>
    <mergeCell ref="B40:C40"/>
    <mergeCell ref="B205:C205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41:C41"/>
    <mergeCell ref="B68:C68"/>
    <mergeCell ref="B89:C89"/>
    <mergeCell ref="B79:C79"/>
    <mergeCell ref="A80:C80"/>
    <mergeCell ref="A81:P81"/>
    <mergeCell ref="B82:C82"/>
    <mergeCell ref="B83:C83"/>
    <mergeCell ref="A84:C84"/>
    <mergeCell ref="B73:C73"/>
    <mergeCell ref="B70:C70"/>
    <mergeCell ref="B86:C86"/>
    <mergeCell ref="B167:C167"/>
    <mergeCell ref="B168:C168"/>
  </mergeCells>
  <pageMargins left="0.23622047244094491" right="0.23622047244094491" top="0.74803149606299213" bottom="0.74803149606299213" header="0.31496062992125984" footer="0.31496062992125984"/>
  <pageSetup paperSize="9" scale="92" fitToHeight="0" orientation="landscape" r:id="rId1"/>
  <rowBreaks count="8" manualBreakCount="8">
    <brk id="16" max="20" man="1"/>
    <brk id="40" max="20" man="1"/>
    <brk id="59" max="20" man="1"/>
    <brk id="80" max="20" man="1"/>
    <brk id="99" max="20" man="1"/>
    <brk id="117" max="20" man="1"/>
    <brk id="189" max="20" man="1"/>
    <brk id="21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на 01.04.2022</vt:lpstr>
      <vt:lpstr>'Отчет на 01.04.2022'!Заголовки_для_печати</vt:lpstr>
      <vt:lpstr>'Отчет на 01.04.2022'!Область_печати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2022-04-25T06:55:26Z</dcterms:modified>
</cp:coreProperties>
</file>