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7.2020" sheetId="1" r:id="rId1"/>
  </sheets>
  <calcPr calcId="145621"/>
</workbook>
</file>

<file path=xl/calcChain.xml><?xml version="1.0" encoding="utf-8"?>
<calcChain xmlns="http://schemas.openxmlformats.org/spreadsheetml/2006/main">
  <c r="J156" i="1" l="1"/>
  <c r="J155" i="1"/>
  <c r="O155" i="1" s="1"/>
  <c r="K61" i="1" l="1"/>
  <c r="L61" i="1"/>
  <c r="M61" i="1"/>
  <c r="J67" i="1"/>
  <c r="J68" i="1"/>
  <c r="J69" i="1"/>
  <c r="J70" i="1"/>
  <c r="J71" i="1"/>
  <c r="J72" i="1"/>
  <c r="J127" i="1" l="1"/>
  <c r="E127" i="1"/>
  <c r="J114" i="1"/>
  <c r="E114" i="1"/>
  <c r="J136" i="1" l="1"/>
  <c r="J137" i="1"/>
  <c r="J158" i="1"/>
  <c r="J153" i="1"/>
  <c r="O153" i="1" s="1"/>
  <c r="J174" i="1"/>
  <c r="Q174" i="1"/>
  <c r="J121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44" i="1"/>
  <c r="J41" i="1"/>
  <c r="J42" i="1"/>
  <c r="J43" i="1"/>
  <c r="Q153" i="1" l="1"/>
  <c r="E190" i="1"/>
  <c r="E174" i="1"/>
  <c r="E112" i="1"/>
  <c r="E101" i="1"/>
  <c r="E102" i="1"/>
  <c r="E103" i="1"/>
  <c r="E104" i="1"/>
  <c r="E105" i="1"/>
  <c r="E106" i="1"/>
  <c r="E107" i="1"/>
  <c r="E108" i="1"/>
  <c r="E109" i="1"/>
  <c r="E110" i="1"/>
  <c r="E111" i="1"/>
  <c r="E100" i="1"/>
  <c r="I45" i="1"/>
  <c r="K45" i="1"/>
  <c r="L45" i="1"/>
  <c r="M45" i="1"/>
  <c r="N45" i="1"/>
  <c r="H45" i="1"/>
  <c r="E44" i="1"/>
  <c r="E43" i="1"/>
  <c r="E42" i="1"/>
  <c r="E41" i="1"/>
  <c r="J98" i="1" l="1"/>
  <c r="J99" i="1"/>
  <c r="J40" i="1"/>
  <c r="J39" i="1"/>
  <c r="F191" i="1"/>
  <c r="G191" i="1"/>
  <c r="H191" i="1"/>
  <c r="I191" i="1"/>
  <c r="K191" i="1"/>
  <c r="L191" i="1"/>
  <c r="M191" i="1"/>
  <c r="N191" i="1"/>
  <c r="J190" i="1"/>
  <c r="E176" i="1"/>
  <c r="J164" i="1"/>
  <c r="E164" i="1"/>
  <c r="J162" i="1"/>
  <c r="J163" i="1"/>
  <c r="E163" i="1"/>
  <c r="E162" i="1"/>
  <c r="J161" i="1"/>
  <c r="E161" i="1"/>
  <c r="E158" i="1"/>
  <c r="E157" i="1"/>
  <c r="E155" i="1"/>
  <c r="E153" i="1"/>
  <c r="E137" i="1"/>
  <c r="E136" i="1"/>
  <c r="E128" i="1"/>
  <c r="J126" i="1"/>
  <c r="J128" i="1"/>
  <c r="E126" i="1"/>
  <c r="J118" i="1"/>
  <c r="J117" i="1"/>
  <c r="J119" i="1" s="1"/>
  <c r="E118" i="1"/>
  <c r="E117" i="1"/>
  <c r="F119" i="1"/>
  <c r="G119" i="1"/>
  <c r="H119" i="1"/>
  <c r="I119" i="1"/>
  <c r="K119" i="1"/>
  <c r="L119" i="1"/>
  <c r="M119" i="1"/>
  <c r="N119" i="1"/>
  <c r="F116" i="1"/>
  <c r="G116" i="1"/>
  <c r="H116" i="1"/>
  <c r="I116" i="1"/>
  <c r="K116" i="1"/>
  <c r="L116" i="1"/>
  <c r="M116" i="1"/>
  <c r="N116" i="1"/>
  <c r="E115" i="1"/>
  <c r="E98" i="1"/>
  <c r="E99" i="1"/>
  <c r="J116" i="1" l="1"/>
  <c r="E119" i="1"/>
  <c r="O190" i="1"/>
  <c r="O119" i="1"/>
  <c r="E67" i="1"/>
  <c r="E68" i="1"/>
  <c r="F61" i="1"/>
  <c r="G61" i="1"/>
  <c r="H61" i="1"/>
  <c r="E72" i="1"/>
  <c r="E71" i="1"/>
  <c r="E70" i="1"/>
  <c r="K52" i="1"/>
  <c r="L52" i="1"/>
  <c r="M52" i="1"/>
  <c r="H52" i="1"/>
  <c r="E51" i="1"/>
  <c r="E40" i="1"/>
  <c r="E39" i="1"/>
  <c r="Q39" i="1" l="1"/>
  <c r="Q70" i="1"/>
  <c r="Q40" i="1"/>
  <c r="O40" i="1"/>
  <c r="O39" i="1"/>
  <c r="J15" i="1"/>
  <c r="K11" i="1"/>
  <c r="L11" i="1"/>
  <c r="J133" i="1" l="1"/>
  <c r="J134" i="1"/>
  <c r="J138" i="1"/>
  <c r="E138" i="1"/>
  <c r="Q93" i="1" l="1"/>
  <c r="M130" i="1"/>
  <c r="M96" i="1" s="1"/>
  <c r="J172" i="1" l="1"/>
  <c r="J173" i="1"/>
  <c r="J171" i="1"/>
  <c r="K130" i="1" l="1"/>
  <c r="K96" i="1" s="1"/>
  <c r="L130" i="1"/>
  <c r="L96" i="1" s="1"/>
  <c r="E166" i="1" l="1"/>
  <c r="E167" i="1"/>
  <c r="F130" i="1"/>
  <c r="F96" i="1" s="1"/>
  <c r="G130" i="1"/>
  <c r="G96" i="1" s="1"/>
  <c r="H130" i="1"/>
  <c r="H96" i="1" s="1"/>
  <c r="E129" i="1"/>
  <c r="E113" i="1"/>
  <c r="Q113" i="1" l="1"/>
  <c r="E116" i="1"/>
  <c r="O116" i="1" s="1"/>
  <c r="Q111" i="1"/>
  <c r="E69" i="1"/>
  <c r="E64" i="1"/>
  <c r="Q64" i="1" s="1"/>
  <c r="Q69" i="1" l="1"/>
  <c r="O69" i="1"/>
  <c r="E15" i="1"/>
  <c r="Q15" i="1" s="1"/>
  <c r="E14" i="1"/>
  <c r="E80" i="1" l="1"/>
  <c r="O128" i="1" l="1"/>
  <c r="O111" i="1"/>
  <c r="O113" i="1"/>
  <c r="O80" i="1"/>
  <c r="J87" i="1" l="1"/>
  <c r="E189" i="1" l="1"/>
  <c r="J189" i="1"/>
  <c r="F182" i="1"/>
  <c r="G182" i="1"/>
  <c r="H182" i="1"/>
  <c r="K177" i="1"/>
  <c r="L177" i="1"/>
  <c r="M177" i="1"/>
  <c r="H177" i="1"/>
  <c r="G177" i="1"/>
  <c r="J176" i="1"/>
  <c r="J175" i="1"/>
  <c r="Q176" i="1"/>
  <c r="E175" i="1"/>
  <c r="E171" i="1"/>
  <c r="E144" i="1"/>
  <c r="E149" i="1"/>
  <c r="E147" i="1"/>
  <c r="J145" i="1"/>
  <c r="E140" i="1"/>
  <c r="E141" i="1"/>
  <c r="E139" i="1"/>
  <c r="E133" i="1"/>
  <c r="E134" i="1"/>
  <c r="E122" i="1"/>
  <c r="N95" i="1"/>
  <c r="M95" i="1"/>
  <c r="L95" i="1"/>
  <c r="K95" i="1"/>
  <c r="J95" i="1"/>
  <c r="I95" i="1"/>
  <c r="H95" i="1"/>
  <c r="G95" i="1"/>
  <c r="F95" i="1"/>
  <c r="E94" i="1"/>
  <c r="E91" i="1"/>
  <c r="O91" i="1" s="1"/>
  <c r="E87" i="1"/>
  <c r="Q175" i="1" l="1"/>
  <c r="O87" i="1"/>
  <c r="Q189" i="1"/>
  <c r="E95" i="1"/>
  <c r="Q95" i="1" s="1"/>
  <c r="Q94" i="1"/>
  <c r="O171" i="1"/>
  <c r="Q171" i="1"/>
  <c r="O133" i="1"/>
  <c r="Q133" i="1"/>
  <c r="O134" i="1"/>
  <c r="Q134" i="1"/>
  <c r="O176" i="1"/>
  <c r="O189" i="1"/>
  <c r="E79" i="1"/>
  <c r="E76" i="1"/>
  <c r="E63" i="1"/>
  <c r="E34" i="1" l="1"/>
  <c r="E31" i="1"/>
  <c r="E24" i="1"/>
  <c r="E21" i="1"/>
  <c r="E20" i="1"/>
  <c r="J167" i="1" l="1"/>
  <c r="Q167" i="1" s="1"/>
  <c r="J165" i="1"/>
  <c r="J160" i="1"/>
  <c r="J159" i="1"/>
  <c r="J154" i="1"/>
  <c r="J122" i="1"/>
  <c r="O122" i="1" s="1"/>
  <c r="J129" i="1"/>
  <c r="J125" i="1"/>
  <c r="J20" i="1" l="1"/>
  <c r="O20" i="1" s="1"/>
  <c r="O167" i="1" l="1"/>
  <c r="E135" i="1"/>
  <c r="E132" i="1"/>
  <c r="Q18" i="1" l="1"/>
  <c r="Q19" i="1"/>
  <c r="Q20" i="1"/>
  <c r="Q23" i="1"/>
  <c r="Q46" i="1"/>
  <c r="Q54" i="1"/>
  <c r="Q57" i="1"/>
  <c r="Q74" i="1"/>
  <c r="Q78" i="1"/>
  <c r="Q80" i="1"/>
  <c r="Q82" i="1"/>
  <c r="Q85" i="1"/>
  <c r="Q91" i="1"/>
  <c r="Q120" i="1"/>
  <c r="Q122" i="1"/>
  <c r="Q166" i="1"/>
  <c r="J157" i="1" l="1"/>
  <c r="K131" i="1"/>
  <c r="L131" i="1"/>
  <c r="J143" i="1"/>
  <c r="J140" i="1"/>
  <c r="J66" i="1"/>
  <c r="J83" i="1"/>
  <c r="E173" i="1"/>
  <c r="E165" i="1"/>
  <c r="E160" i="1"/>
  <c r="E159" i="1"/>
  <c r="J88" i="1"/>
  <c r="J86" i="1"/>
  <c r="J150" i="1"/>
  <c r="J151" i="1"/>
  <c r="J146" i="1"/>
  <c r="J147" i="1"/>
  <c r="J148" i="1"/>
  <c r="J149" i="1"/>
  <c r="J139" i="1"/>
  <c r="J181" i="1"/>
  <c r="J180" i="1"/>
  <c r="J13" i="1"/>
  <c r="J14" i="1"/>
  <c r="J16" i="1"/>
  <c r="J12" i="1"/>
  <c r="H186" i="1"/>
  <c r="H131" i="1"/>
  <c r="H81" i="1"/>
  <c r="Q128" i="1"/>
  <c r="E125" i="1"/>
  <c r="J188" i="1"/>
  <c r="J191" i="1" s="1"/>
  <c r="E188" i="1"/>
  <c r="E191" i="1" s="1"/>
  <c r="E184" i="1"/>
  <c r="E181" i="1"/>
  <c r="E179" i="1"/>
  <c r="N177" i="1"/>
  <c r="I177" i="1"/>
  <c r="F177" i="1"/>
  <c r="E172" i="1"/>
  <c r="M131" i="1"/>
  <c r="J152" i="1"/>
  <c r="J144" i="1"/>
  <c r="J141" i="1"/>
  <c r="J135" i="1"/>
  <c r="J132" i="1"/>
  <c r="O132" i="1" s="1"/>
  <c r="J142" i="1"/>
  <c r="E168" i="1"/>
  <c r="E152" i="1"/>
  <c r="E146" i="1"/>
  <c r="E143" i="1"/>
  <c r="E142" i="1"/>
  <c r="O129" i="1"/>
  <c r="E124" i="1"/>
  <c r="E123" i="1"/>
  <c r="E92" i="1"/>
  <c r="N92" i="1"/>
  <c r="M92" i="1"/>
  <c r="L92" i="1"/>
  <c r="K92" i="1"/>
  <c r="J92" i="1"/>
  <c r="I92" i="1"/>
  <c r="H92" i="1"/>
  <c r="G92" i="1"/>
  <c r="F92" i="1"/>
  <c r="E88" i="1"/>
  <c r="E86" i="1"/>
  <c r="E81" i="1"/>
  <c r="E66" i="1"/>
  <c r="E65" i="1"/>
  <c r="E62" i="1"/>
  <c r="E61" i="1" s="1"/>
  <c r="J48" i="1"/>
  <c r="J49" i="1"/>
  <c r="J50" i="1"/>
  <c r="J47" i="1"/>
  <c r="J32" i="1"/>
  <c r="E48" i="1"/>
  <c r="E49" i="1"/>
  <c r="E50" i="1"/>
  <c r="E47" i="1"/>
  <c r="E25" i="1"/>
  <c r="E26" i="1"/>
  <c r="E27" i="1"/>
  <c r="E28" i="1"/>
  <c r="E30" i="1"/>
  <c r="E33" i="1"/>
  <c r="E35" i="1"/>
  <c r="E36" i="1"/>
  <c r="E37" i="1"/>
  <c r="E38" i="1"/>
  <c r="E16" i="1"/>
  <c r="J123" i="1"/>
  <c r="E75" i="1"/>
  <c r="J65" i="1"/>
  <c r="J63" i="1"/>
  <c r="J62" i="1"/>
  <c r="J30" i="1"/>
  <c r="E13" i="1"/>
  <c r="E12" i="1"/>
  <c r="M81" i="1"/>
  <c r="L81" i="1"/>
  <c r="K81" i="1"/>
  <c r="J79" i="1"/>
  <c r="L186" i="1"/>
  <c r="M186" i="1"/>
  <c r="M182" i="1"/>
  <c r="L182" i="1"/>
  <c r="J185" i="1"/>
  <c r="D60" i="1"/>
  <c r="D56" i="1"/>
  <c r="D52" i="1"/>
  <c r="D45" i="1"/>
  <c r="D22" i="1"/>
  <c r="G186" i="1"/>
  <c r="E185" i="1"/>
  <c r="E180" i="1"/>
  <c r="J38" i="1"/>
  <c r="H77" i="1"/>
  <c r="L77" i="1"/>
  <c r="M77" i="1"/>
  <c r="G81" i="1"/>
  <c r="J21" i="1"/>
  <c r="G45" i="1"/>
  <c r="J184" i="1"/>
  <c r="J179" i="1"/>
  <c r="E154" i="1"/>
  <c r="E145" i="1"/>
  <c r="E148" i="1"/>
  <c r="E150" i="1"/>
  <c r="E151" i="1"/>
  <c r="J124" i="1"/>
  <c r="E121" i="1"/>
  <c r="J76" i="1"/>
  <c r="J75" i="1"/>
  <c r="E83" i="1"/>
  <c r="J59" i="1"/>
  <c r="J58" i="1"/>
  <c r="J55" i="1"/>
  <c r="E59" i="1"/>
  <c r="E58" i="1"/>
  <c r="E55" i="1"/>
  <c r="J25" i="1"/>
  <c r="J26" i="1"/>
  <c r="J27" i="1"/>
  <c r="J28" i="1"/>
  <c r="J31" i="1"/>
  <c r="J33" i="1"/>
  <c r="J34" i="1"/>
  <c r="J35" i="1"/>
  <c r="J36" i="1"/>
  <c r="J37" i="1"/>
  <c r="J24" i="1"/>
  <c r="G131" i="1"/>
  <c r="M89" i="1"/>
  <c r="K77" i="1"/>
  <c r="I77" i="1"/>
  <c r="G77" i="1"/>
  <c r="N186" i="1"/>
  <c r="K186" i="1"/>
  <c r="I186" i="1"/>
  <c r="F186" i="1"/>
  <c r="N182" i="1"/>
  <c r="K182" i="1"/>
  <c r="K169" i="1" s="1"/>
  <c r="I182" i="1"/>
  <c r="I169" i="1" s="1"/>
  <c r="M11" i="1"/>
  <c r="N84" i="1"/>
  <c r="M84" i="1"/>
  <c r="L84" i="1"/>
  <c r="K84" i="1"/>
  <c r="I84" i="1"/>
  <c r="H84" i="1"/>
  <c r="G84" i="1"/>
  <c r="F84" i="1"/>
  <c r="N89" i="1"/>
  <c r="L89" i="1"/>
  <c r="K89" i="1"/>
  <c r="I89" i="1"/>
  <c r="N81" i="1"/>
  <c r="I81" i="1"/>
  <c r="N77" i="1"/>
  <c r="N131" i="1"/>
  <c r="N130" i="1"/>
  <c r="N96" i="1" s="1"/>
  <c r="N56" i="1"/>
  <c r="M56" i="1"/>
  <c r="L56" i="1"/>
  <c r="K56" i="1"/>
  <c r="N60" i="1"/>
  <c r="M60" i="1"/>
  <c r="L60" i="1"/>
  <c r="K60" i="1"/>
  <c r="N61" i="1"/>
  <c r="N52" i="1"/>
  <c r="N22" i="1"/>
  <c r="M22" i="1"/>
  <c r="L22" i="1"/>
  <c r="K22" i="1"/>
  <c r="N11" i="1"/>
  <c r="I60" i="1"/>
  <c r="G60" i="1"/>
  <c r="F60" i="1"/>
  <c r="I56" i="1"/>
  <c r="G56" i="1"/>
  <c r="F56" i="1"/>
  <c r="I61" i="1"/>
  <c r="H56" i="1"/>
  <c r="I11" i="1"/>
  <c r="G11" i="1"/>
  <c r="F11" i="1"/>
  <c r="I130" i="1"/>
  <c r="I96" i="1" s="1"/>
  <c r="F89" i="1"/>
  <c r="G89" i="1"/>
  <c r="F77" i="1"/>
  <c r="H89" i="1"/>
  <c r="F131" i="1"/>
  <c r="I131" i="1"/>
  <c r="I52" i="1"/>
  <c r="G52" i="1"/>
  <c r="F52" i="1"/>
  <c r="F45" i="1"/>
  <c r="I22" i="1"/>
  <c r="H22" i="1"/>
  <c r="G22" i="1"/>
  <c r="F22" i="1"/>
  <c r="H11" i="1"/>
  <c r="J61" i="1" l="1"/>
  <c r="J52" i="1"/>
  <c r="E45" i="1"/>
  <c r="J45" i="1"/>
  <c r="E52" i="1"/>
  <c r="J11" i="1"/>
  <c r="J130" i="1"/>
  <c r="J96" i="1" s="1"/>
  <c r="O33" i="1"/>
  <c r="O28" i="1"/>
  <c r="O26" i="1"/>
  <c r="Q13" i="1"/>
  <c r="Q16" i="1"/>
  <c r="O184" i="1"/>
  <c r="N73" i="1"/>
  <c r="O27" i="1"/>
  <c r="O25" i="1"/>
  <c r="O121" i="1"/>
  <c r="E130" i="1"/>
  <c r="E96" i="1" s="1"/>
  <c r="F73" i="1"/>
  <c r="G73" i="1"/>
  <c r="H73" i="1"/>
  <c r="Q55" i="1"/>
  <c r="Q59" i="1"/>
  <c r="O12" i="1"/>
  <c r="O37" i="1"/>
  <c r="O35" i="1"/>
  <c r="O75" i="1"/>
  <c r="O185" i="1"/>
  <c r="O30" i="1"/>
  <c r="O62" i="1"/>
  <c r="O65" i="1"/>
  <c r="O123" i="1"/>
  <c r="O50" i="1"/>
  <c r="O48" i="1"/>
  <c r="O146" i="1"/>
  <c r="O150" i="1"/>
  <c r="O143" i="1"/>
  <c r="O55" i="1"/>
  <c r="O58" i="1"/>
  <c r="Q155" i="1"/>
  <c r="O154" i="1"/>
  <c r="Q21" i="1"/>
  <c r="O21" i="1"/>
  <c r="Q79" i="1"/>
  <c r="O79" i="1"/>
  <c r="Q32" i="1"/>
  <c r="O32" i="1"/>
  <c r="O142" i="1"/>
  <c r="Q135" i="1"/>
  <c r="O135" i="1"/>
  <c r="Q141" i="1"/>
  <c r="O141" i="1"/>
  <c r="Q144" i="1"/>
  <c r="O144" i="1"/>
  <c r="E182" i="1"/>
  <c r="J177" i="1"/>
  <c r="O172" i="1"/>
  <c r="Q125" i="1"/>
  <c r="O125" i="1"/>
  <c r="Q14" i="1"/>
  <c r="O14" i="1"/>
  <c r="O180" i="1"/>
  <c r="Q139" i="1"/>
  <c r="O139" i="1"/>
  <c r="O148" i="1"/>
  <c r="Q159" i="1"/>
  <c r="O159" i="1"/>
  <c r="Q160" i="1"/>
  <c r="O160" i="1"/>
  <c r="Q173" i="1"/>
  <c r="O173" i="1"/>
  <c r="J84" i="1"/>
  <c r="O83" i="1"/>
  <c r="Q157" i="1"/>
  <c r="O157" i="1"/>
  <c r="Q24" i="1"/>
  <c r="O24" i="1"/>
  <c r="O36" i="1"/>
  <c r="Q34" i="1"/>
  <c r="O34" i="1"/>
  <c r="Q31" i="1"/>
  <c r="O31" i="1"/>
  <c r="O59" i="1"/>
  <c r="Q83" i="1"/>
  <c r="Q76" i="1"/>
  <c r="O76" i="1"/>
  <c r="O124" i="1"/>
  <c r="Q150" i="1"/>
  <c r="Q145" i="1"/>
  <c r="O145" i="1"/>
  <c r="J182" i="1"/>
  <c r="O179" i="1"/>
  <c r="O38" i="1"/>
  <c r="Q63" i="1"/>
  <c r="O63" i="1"/>
  <c r="O47" i="1"/>
  <c r="O49" i="1"/>
  <c r="Q168" i="1"/>
  <c r="O168" i="1"/>
  <c r="O152" i="1"/>
  <c r="E177" i="1"/>
  <c r="Q191" i="1"/>
  <c r="O188" i="1"/>
  <c r="O16" i="1"/>
  <c r="O13" i="1"/>
  <c r="O181" i="1"/>
  <c r="Q149" i="1"/>
  <c r="O149" i="1"/>
  <c r="Q147" i="1"/>
  <c r="O147" i="1"/>
  <c r="O151" i="1"/>
  <c r="O88" i="1"/>
  <c r="Q165" i="1"/>
  <c r="O165" i="1"/>
  <c r="O66" i="1"/>
  <c r="Q140" i="1"/>
  <c r="O140" i="1"/>
  <c r="Q58" i="1"/>
  <c r="Q152" i="1"/>
  <c r="Q66" i="1"/>
  <c r="M17" i="1"/>
  <c r="G169" i="1"/>
  <c r="Q148" i="1"/>
  <c r="Q146" i="1"/>
  <c r="J89" i="1"/>
  <c r="N169" i="1"/>
  <c r="H169" i="1"/>
  <c r="Q86" i="1"/>
  <c r="F169" i="1"/>
  <c r="Q151" i="1"/>
  <c r="J186" i="1"/>
  <c r="Q88" i="1"/>
  <c r="Q143" i="1"/>
  <c r="J81" i="1"/>
  <c r="Q81" i="1" s="1"/>
  <c r="Q185" i="1"/>
  <c r="N53" i="1"/>
  <c r="E56" i="1"/>
  <c r="E60" i="1"/>
  <c r="H60" i="1" s="1"/>
  <c r="H53" i="1" s="1"/>
  <c r="E22" i="1"/>
  <c r="J56" i="1"/>
  <c r="Q181" i="1"/>
  <c r="L169" i="1"/>
  <c r="F17" i="1"/>
  <c r="K17" i="1"/>
  <c r="N17" i="1"/>
  <c r="L17" i="1"/>
  <c r="K53" i="1"/>
  <c r="L53" i="1"/>
  <c r="Q50" i="1"/>
  <c r="Q48" i="1"/>
  <c r="L73" i="1"/>
  <c r="I73" i="1"/>
  <c r="K73" i="1"/>
  <c r="Q75" i="1"/>
  <c r="M73" i="1"/>
  <c r="J22" i="1"/>
  <c r="E84" i="1"/>
  <c r="J60" i="1"/>
  <c r="Q60" i="1" s="1"/>
  <c r="E186" i="1"/>
  <c r="Q92" i="1"/>
  <c r="Q142" i="1"/>
  <c r="H17" i="1"/>
  <c r="G17" i="1"/>
  <c r="I17" i="1"/>
  <c r="M53" i="1"/>
  <c r="E77" i="1"/>
  <c r="J77" i="1"/>
  <c r="Q121" i="1"/>
  <c r="E131" i="1"/>
  <c r="M169" i="1"/>
  <c r="E89" i="1"/>
  <c r="Q47" i="1"/>
  <c r="Q49" i="1"/>
  <c r="Q62" i="1"/>
  <c r="Q124" i="1"/>
  <c r="Q188" i="1"/>
  <c r="E11" i="1"/>
  <c r="Q12" i="1"/>
  <c r="Q30" i="1"/>
  <c r="Q123" i="1"/>
  <c r="Q129" i="1"/>
  <c r="J131" i="1"/>
  <c r="Q132" i="1"/>
  <c r="Q172" i="1"/>
  <c r="Q179" i="1"/>
  <c r="Q184" i="1"/>
  <c r="Q180" i="1"/>
  <c r="Q28" i="1"/>
  <c r="Q26" i="1"/>
  <c r="Q37" i="1"/>
  <c r="Q35" i="1"/>
  <c r="Q25" i="1"/>
  <c r="Q38" i="1"/>
  <c r="Q36" i="1"/>
  <c r="Q33" i="1"/>
  <c r="Q27" i="1"/>
  <c r="Q65" i="1"/>
  <c r="O96" i="1" l="1"/>
  <c r="Q84" i="1"/>
  <c r="Q182" i="1"/>
  <c r="E73" i="1"/>
  <c r="Q56" i="1"/>
  <c r="O11" i="1"/>
  <c r="F10" i="1"/>
  <c r="Q52" i="1"/>
  <c r="G10" i="1"/>
  <c r="E53" i="1"/>
  <c r="Q186" i="1"/>
  <c r="J73" i="1"/>
  <c r="O186" i="1"/>
  <c r="O182" i="1"/>
  <c r="O60" i="1"/>
  <c r="K10" i="1"/>
  <c r="J169" i="1"/>
  <c r="O73" i="1"/>
  <c r="L10" i="1"/>
  <c r="O61" i="1"/>
  <c r="O56" i="1"/>
  <c r="J53" i="1"/>
  <c r="O53" i="1" s="1"/>
  <c r="Q130" i="1"/>
  <c r="N10" i="1"/>
  <c r="Q177" i="1"/>
  <c r="M10" i="1"/>
  <c r="O52" i="1"/>
  <c r="O177" i="1"/>
  <c r="O130" i="1"/>
  <c r="O131" i="1"/>
  <c r="O77" i="1"/>
  <c r="H10" i="1"/>
  <c r="O84" i="1"/>
  <c r="Q22" i="1"/>
  <c r="O22" i="1"/>
  <c r="E169" i="1"/>
  <c r="O191" i="1"/>
  <c r="Q89" i="1"/>
  <c r="O89" i="1"/>
  <c r="Q131" i="1"/>
  <c r="Q77" i="1"/>
  <c r="Q116" i="1"/>
  <c r="Q61" i="1"/>
  <c r="E17" i="1"/>
  <c r="Q45" i="1"/>
  <c r="O45" i="1"/>
  <c r="J17" i="1"/>
  <c r="Q169" i="1" l="1"/>
  <c r="Q53" i="1"/>
  <c r="O169" i="1"/>
  <c r="Q73" i="1"/>
  <c r="E10" i="1"/>
  <c r="Q17" i="1"/>
  <c r="Q96" i="1"/>
  <c r="O17" i="1"/>
  <c r="J10" i="1"/>
  <c r="O10" i="1" l="1"/>
</calcChain>
</file>

<file path=xl/sharedStrings.xml><?xml version="1.0" encoding="utf-8"?>
<sst xmlns="http://schemas.openxmlformats.org/spreadsheetml/2006/main" count="388" uniqueCount="326">
  <si>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</si>
  <si>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</si>
  <si>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</si>
  <si>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</si>
  <si>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</si>
  <si>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</si>
  <si>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</si>
  <si>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</si>
  <si>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</si>
  <si>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</si>
  <si>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</si>
  <si>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</si>
  <si>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</si>
  <si>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</si>
  <si>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</si>
  <si>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Опашка населенных пунктов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</si>
  <si>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</si>
  <si>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</si>
  <si>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</si>
  <si>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</si>
  <si>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</si>
  <si>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</si>
  <si>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</si>
  <si>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</si>
  <si>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</si>
  <si>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</si>
  <si>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</si>
  <si>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</si>
  <si>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</si>
  <si>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</si>
  <si>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</si>
  <si>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</si>
  <si>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</si>
  <si>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</si>
  <si>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</si>
  <si>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</si>
  <si>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</si>
  <si>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</si>
  <si>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</si>
  <si>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</si>
  <si>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</si>
  <si>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</si>
  <si>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</si>
  <si>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технический надзор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</si>
  <si>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</si>
  <si>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</si>
  <si>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</si>
  <si>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</si>
  <si>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</si>
  <si>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</si>
  <si>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</si>
  <si>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</si>
  <si>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</si>
  <si>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</si>
  <si>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</si>
  <si>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</si>
  <si>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</si>
  <si>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</si>
  <si>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</si>
  <si>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</si>
  <si>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</si>
  <si>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</si>
  <si>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</si>
  <si>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</si>
  <si>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</si>
  <si>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</si>
  <si>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</si>
  <si>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</si>
  <si>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</si>
  <si>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</si>
  <si>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</si>
  <si>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</si>
  <si>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</si>
  <si>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</si>
  <si>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</si>
  <si>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</si>
  <si>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</si>
  <si>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</si>
  <si>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на 2015-2018 годы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</si>
  <si>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</si>
  <si>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</si>
  <si>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</si>
  <si>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</si>
  <si>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</si>
  <si>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</si>
  <si>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 4681,6 МБ 501,5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</si>
  <si>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</si>
  <si>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</si>
  <si>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</si>
  <si>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</si>
  <si>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</si>
  <si>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</si>
  <si>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</si>
  <si>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</si>
  <si>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</si>
  <si>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</si>
  <si>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</si>
  <si>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</si>
  <si>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</si>
  <si>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>Предоставление молодым семьям социальных выплат на мероприятия подпрограммы "Обеспечение жильем молодых семей "Федеральной целевой программы "Жилище" на  2015-2020 годы"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</si>
  <si>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</si>
  <si>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</si>
  <si>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</si>
  <si>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</si>
  <si>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</si>
  <si>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</si>
  <si>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</si>
  <si>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</si>
  <si>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</si>
  <si>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</si>
  <si>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</si>
  <si>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</si>
  <si>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04  09  0400170140  244  225   04  09  04001S0140  244  225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</si>
  <si>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</si>
  <si>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</si>
  <si>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</si>
  <si>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</si>
  <si>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</si>
  <si>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</si>
  <si>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</si>
  <si>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</si>
  <si>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</si>
  <si>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</si>
  <si>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</si>
  <si>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</si>
  <si>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</si>
  <si>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</si>
  <si>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</si>
  <si>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</si>
  <si>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</si>
  <si>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</si>
  <si>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</si>
  <si>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</si>
  <si>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</si>
  <si>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</si>
  <si>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</si>
  <si>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</si>
  <si>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</si>
  <si>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</si>
  <si>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</si>
  <si>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</si>
  <si>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</si>
  <si>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</si>
  <si>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</si>
  <si>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</si>
  <si>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</si>
  <si>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</si>
  <si>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</si>
  <si>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</si>
  <si>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</si>
  <si>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</si>
  <si>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</si>
  <si>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</si>
  <si>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</si>
  <si>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</si>
  <si>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</si>
  <si>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</si>
  <si>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</si>
  <si>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</si>
  <si>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</si>
  <si>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Проведение экспертизы сметной документации по ремонту автомобильных дорог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</si>
  <si>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</si>
  <si>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</si>
  <si>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>Заключен МК на сумму 1200 000,00 руб.</t>
  </si>
  <si>
    <t>Заключен договор на сумму 96000,00 руб</t>
  </si>
  <si>
    <t>Заключен договор на сумму 95000,00 руб</t>
  </si>
  <si>
    <t>Заключен договор на сумму 417900,00 руб</t>
  </si>
  <si>
    <t>Заключены договора на сумму 399660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</si>
  <si>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</si>
  <si>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</si>
  <si>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</si>
  <si>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>Объем фининсирования ПЛАН на 2020 год</t>
  </si>
  <si>
    <t>Объем фининсирования ФАКТ на 2020 год</t>
  </si>
  <si>
    <t>Установка системы оповещения населения на территории</t>
  </si>
  <si>
    <t xml:space="preserve">Разработка плана безопасности гражданской обороны;
Разработка плана ликвидации аварийных разливов нефти;
Разработка паспорта безопасности МО "Рощинское городское поселение"
</t>
  </si>
  <si>
    <t>Создание резерва материальных запасов для населения (средства индивидуальной защиты)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</si>
  <si>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</si>
  <si>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</si>
  <si>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Мероприятия по формированию законопослушного поведения участников дорожного движения: проведение лекций, семинаров и практических занятий с населением проживающим на территории МО "Рощинское городское поселение"</t>
  </si>
  <si>
    <t>Изготовление историко-справочной литературы, сувенирной продукции</t>
  </si>
  <si>
    <t xml:space="preserve">Ремонт дорог:  
1. п. Рощино ул. Полевая;
2.  п. Рощино ул. Кольцевая;
3.  п. Рощино ул. Детская;
4. п Цвелодубово ул. Советская </t>
  </si>
  <si>
    <t>Ремонт проездов к дворовым территориям многоквартирных домов:
п. Рощино ул. Шалавина д. 48;
п. Рощино ул. Социалистическая д. 100;
п. Рощино ул. Тракторная д. 8;</t>
  </si>
  <si>
    <t>Ремонт проездов к дворовой территории:
участок п. Рощино  ул. Тракторная д. 8</t>
  </si>
  <si>
    <t>Ремонт участка дороги п. Мухино</t>
  </si>
  <si>
    <t>Изготовление проекта планировки и проекта межевания территорий</t>
  </si>
  <si>
    <t>п. Рощино, п. Победа</t>
  </si>
  <si>
    <t>Подключение двух блок-модульных котельных к инженерным сетям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</si>
  <si>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</si>
  <si>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</si>
  <si>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</si>
  <si>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</si>
  <si>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</si>
  <si>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 xml:space="preserve">п. Рощино район ул. Железнодорожная </t>
  </si>
  <si>
    <t xml:space="preserve">Ообслуживание уличного освещения </t>
  </si>
  <si>
    <t>Технологическое присоединение</t>
  </si>
  <si>
    <t>Ремонт уличного освещения по объекту: п.Рощино ул.Социалистическая в районе домов № 125-135А (Замена голого провода АС на изолированный СИП-4 2Х16 (200 м)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</si>
  <si>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</si>
  <si>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</si>
  <si>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</si>
  <si>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Ручная очистка сезонных объектов от снега, в т.ч. уплата налога на имущество (по 70,0 т.р. ежегодно с КЦСР)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</si>
  <si>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площадки),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</si>
  <si>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</si>
  <si>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>Строительство  контейнерных площадок на территории МО "Рощинское городское поселение",  в т. ч. технический надзор</t>
  </si>
  <si>
    <t>п. Победа ул. Мира: благоустройство сквера у детского сада; п. Ганино: изготовление и установка указателей улиц; п. Первомайское-1: приобретение и установка детского спортивного оборудования (мини - ворота для футбола); п. Каннельярви ул. Железнодорожная: установка фонарей уличного освещения (3 шт.); п. Пушное ул. Спортивная у д.2-4 : приобретение элементов спортивной площадки;</t>
  </si>
  <si>
    <t>Оборудование детской игровой и спортивной площадки,расположенной на территории рекреационной зоны парк "Дубки" на пересечении ул. Верхнее Рощино и ул. Вокзальная в п. Рощино</t>
  </si>
  <si>
    <t xml:space="preserve">Оказание услуг по обращению с твердыми коммунальными отходами для потредителей 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</si>
  <si>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</si>
  <si>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</si>
  <si>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</si>
  <si>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</si>
  <si>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>Благоустройство дворовых территорий по объекту: п.Победа, ул.Советская, д.23, д.25</t>
  </si>
  <si>
    <t xml:space="preserve">Разработка и согласование проектной документации по объекту: "Внутриплощадочный газопровод для газоснабжения объекта - "Реконструкция тренировочной площадки пос. Рощино, ул. Советская д. 20" 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</si>
  <si>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</si>
  <si>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</si>
  <si>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168000,00 руб</t>
  </si>
  <si>
    <t>Заключен договор на сумму 200000,00 руб</t>
  </si>
  <si>
    <t>Заключен договор на сумму 52000,00 руб</t>
  </si>
  <si>
    <t>Заключен договор на сумму 334718,00 руб</t>
  </si>
  <si>
    <t>Заключен МК на сумму 689500,00 руб.</t>
  </si>
  <si>
    <t>Заключены договора на сумму 46000,00 руб.</t>
  </si>
  <si>
    <t>Заключен договор на сумму 2000000,00 руб</t>
  </si>
  <si>
    <t>Заключен МК на сумму 4007216,4</t>
  </si>
  <si>
    <t>Заключен МК на сумму 603836,7</t>
  </si>
  <si>
    <t>Заключен договор на сумму 4235000,00руб</t>
  </si>
  <si>
    <t>Заключен договор на сумму 4972292,02 руб</t>
  </si>
  <si>
    <t>Заключен МК на сумму 2855666,94 руб.</t>
  </si>
  <si>
    <t>Заключен договор на сумму 99077,55 руб.</t>
  </si>
  <si>
    <t>Заключен договор на сумму 55575,6руб</t>
  </si>
  <si>
    <t>Заключен договор на сумму 831389,84,00руб</t>
  </si>
  <si>
    <t>Заключен договор на сумму 90000,00 руб.</t>
  </si>
  <si>
    <t>Заключен договор на сумму 100035,72руб</t>
  </si>
  <si>
    <t>Заключен МК 1100000,00 руб</t>
  </si>
  <si>
    <t>Заключен договор на сумму 68500,00 руб</t>
  </si>
  <si>
    <t>Заключен договор на сумму 35723,08 руб.</t>
  </si>
  <si>
    <t>% исполнения  за  2020 год</t>
  </si>
  <si>
    <t>Приобретение маршрутизатора для функционирования системы оповещения п.Победа</t>
  </si>
  <si>
    <t>Оказание услуг по обеспечению порядка общественной безопасности на территории поселения: 
1.  В границах, прилегающих к перекрестку ул. Советской и ул. Кирова в п. Рощино.
2. В границах 2-х кладбищ в п.Рощино: пер. Северный д. 2, 4-й километр автомобильной дороги Рощино - Цвелодубово.</t>
  </si>
  <si>
    <t>Ремонт оборудования и передислокации системы оповещения, смонтированной на объекте: п. Победа птицефабрика "Ударник"</t>
  </si>
  <si>
    <t>Оказание услуг по информированию населения муниципального образования о действии граждан при подозрении на заболевание, профилактику, и ответственность в случае нарушения режима изоляции</t>
  </si>
  <si>
    <t>Ручная и механизированная расчистка от снега пожарных водоисточников и подъездов к ним на территории МО «Рощинское городское поселение».</t>
  </si>
  <si>
    <t>Технический надзор, Проведение экспертизы сметной документации по ремонту автомобильных дорог</t>
  </si>
  <si>
    <t xml:space="preserve">п. Рощино, ул. Тракторная  д № 8 </t>
  </si>
  <si>
    <t xml:space="preserve">Замена участка тепловых сетей по подвалу д № 8 </t>
  </si>
  <si>
    <t>п. Рощино  ул. Высокая</t>
  </si>
  <si>
    <t xml:space="preserve">Замена участка тепловых сетей от ТК-2 до д.№ 1 </t>
  </si>
  <si>
    <t>п. Рощино  ул. Садовая</t>
  </si>
  <si>
    <t>Замена участка тепловых сетей от ТК-4 ТК-5  по ул. Садовая</t>
  </si>
  <si>
    <t>п. Цвелодубово</t>
  </si>
  <si>
    <t xml:space="preserve">Замена участка тепловых сетей от ТК-6 до детского сада </t>
  </si>
  <si>
    <t>п. Первомайское-1</t>
  </si>
  <si>
    <t xml:space="preserve">Замена участка тепловых сетей </t>
  </si>
  <si>
    <t xml:space="preserve">п. Пушное ул. Школьная 
д.№ 6а </t>
  </si>
  <si>
    <t xml:space="preserve">Замена участка тепловых сетей от д. № 6а по ул. Школьная до ТК-9 </t>
  </si>
  <si>
    <t>п. Победа ул. Советская</t>
  </si>
  <si>
    <t xml:space="preserve">Замена участка тепловых сетей от д.№ 33 до д.№ 35 по ул. Советская </t>
  </si>
  <si>
    <t xml:space="preserve">п. Пушное ул. Школьная 
д.№ 4 
</t>
  </si>
  <si>
    <t xml:space="preserve">Замена участка тепловых сетей от д.№ 4 по ул. Школьная до ТК-7 </t>
  </si>
  <si>
    <t xml:space="preserve">п. Пушное ул. Школьная 
д.№ 8а </t>
  </si>
  <si>
    <t xml:space="preserve">Замена участка тепловых сетей от ТК-11  до д.№ 8а по ул. Школьная </t>
  </si>
  <si>
    <t>п. Победа ул. Садовая</t>
  </si>
  <si>
    <t>Замена участка тепловых сетей от д.№ 23 по ул. Садовая до д.№ 2</t>
  </si>
  <si>
    <t>п. Победа ул. Мира</t>
  </si>
  <si>
    <t>п. Победа</t>
  </si>
  <si>
    <t>Проектно-изыскательские работы по реконструкции системы теплоснабжения</t>
  </si>
  <si>
    <t>Налог на имущество</t>
  </si>
  <si>
    <t>Потребление электрической энергии уличного освещения</t>
  </si>
  <si>
    <t>Содержание, обслуживание и ремонт объектов муниципального имущества (плоскостные и иные спортивные сооружения)</t>
  </si>
  <si>
    <t>Заключен договор на сумму 42 067,49 руб.</t>
  </si>
  <si>
    <t>Заключен договор на сумму 19 528,0 руб.</t>
  </si>
  <si>
    <t>Заключены договора на сумму 570 125,00 руб.</t>
  </si>
  <si>
    <t>Заключен договор на сумму 46 000,00 руб.</t>
  </si>
  <si>
    <t>Заключен договор на сумму 62 700,00 руб.</t>
  </si>
  <si>
    <t>Заключен договор на сумму 197 800,00 руб.</t>
  </si>
  <si>
    <t>Заключен договор на сумму 150 000,00 руб</t>
  </si>
  <si>
    <t>Заключен МК на сумму 1 030 000,00 руб.</t>
  </si>
  <si>
    <t>Заключены договора на сумму 296 800,00 руб.</t>
  </si>
  <si>
    <t>Заключен договор на сумму 9 673 928,33 руб</t>
  </si>
  <si>
    <t>Заключен договор на сумму 38 762,58</t>
  </si>
  <si>
    <t>Заключен контракт на сумму 2374100</t>
  </si>
  <si>
    <t>Заключены договора на сумму 104 764,00 руб</t>
  </si>
  <si>
    <t>Заключен договор на сумму 77 845,19</t>
  </si>
  <si>
    <t>Заключен договор на сумму 75 923,51 руб.</t>
  </si>
  <si>
    <t>Заключен договор на сумму 8787,35</t>
  </si>
  <si>
    <t>Заключен МК на сумму 190 000,00 руб.</t>
  </si>
  <si>
    <t>Заключен договор на сумму 13000,00 руб</t>
  </si>
  <si>
    <t>Заключен договор на сумму 19 986,15</t>
  </si>
  <si>
    <t>Заключен договор на сумму 72000,00руб.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</si>
  <si>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</si>
  <si>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Заключен договор на сумму 100000,00 руб.</t>
  </si>
  <si>
    <t>Заключен договор на сумму 204 500,00 руб</t>
  </si>
  <si>
    <t>Оформление объектов (теплоснабжения) муниципального имущества в муниципальную собственность</t>
  </si>
  <si>
    <t>Актуализация схемы газоснабжения</t>
  </si>
  <si>
    <t>Строительство распределительного газопровода (изготовление проектно-сметной документации)</t>
  </si>
  <si>
    <t>Экспертиза проектно-сметной документации</t>
  </si>
  <si>
    <t>Оказание услуг по обращению с твердыми коммунальными отходами для потредителей, разработка паспорта отходов (кладбища)</t>
  </si>
  <si>
    <t>Заключены договора и МК на сумму  545416,00 руб.</t>
  </si>
  <si>
    <t>Заключен договор и МК</t>
  </si>
  <si>
    <t>Заключены МК га мумму 12 606 011,21 руб.</t>
  </si>
  <si>
    <t>Проводятся конкурсные продцедуры</t>
  </si>
  <si>
    <t xml:space="preserve">Заключены договора на сумму 609972,00 руб. </t>
  </si>
  <si>
    <t>Заключены договоры на сумму 48690,00 руб</t>
  </si>
  <si>
    <t>Заключено два муниципальных контракта на сумму 602 016,03 руб.</t>
  </si>
  <si>
    <t>Заключены договора на сумму 663675,2 руб.</t>
  </si>
  <si>
    <t>Заключен муниципальный контракт и договор на сумму 259163,11 руб.</t>
  </si>
  <si>
    <t>Заключен МК на сумму 308350,00</t>
  </si>
  <si>
    <t>Заключен договора и МК на сумму 917684,64 руб.</t>
  </si>
  <si>
    <t>Заключены договора на сумму 172031,62 руб</t>
  </si>
  <si>
    <t>Заключен муниципальный контркт на сумму 909 444,0 руб.</t>
  </si>
  <si>
    <t>Заключен муниципальный контркт на сумму 212000,00 руб.</t>
  </si>
  <si>
    <t>Заключен Муниципальный контракт на сумму 11023181,00 руб.</t>
  </si>
  <si>
    <t>Заключе договор на сумму 50962,00 руб</t>
  </si>
  <si>
    <t>заключен договор на сумму 50000,00руб.</t>
  </si>
  <si>
    <t xml:space="preserve">о реализации мероприятий муниципальных программ  МО "Рощинское городское поселение"  Выборгского района  Ленинградской области                                                                                                    за 9 месяцев 2020 года </t>
  </si>
  <si>
    <t>Остаток на 01.10.2020</t>
  </si>
  <si>
    <t xml:space="preserve">                                                              Исполнение на 01.10.2020 года</t>
  </si>
  <si>
    <t>Заключен договор на сумму 57240,00 руб</t>
  </si>
  <si>
    <t>Заключен договор на сумму 655000,00 руб</t>
  </si>
  <si>
    <t>Заключены договора на сумму 316847,80 руб.</t>
  </si>
  <si>
    <t>Заключен договор на сумму 204403,22руб.</t>
  </si>
  <si>
    <t>Заключены договора на сумму 275 901,00 руб</t>
  </si>
  <si>
    <t>Заключены муниципальные контракты на сумму 18036709,99 руб.</t>
  </si>
  <si>
    <t xml:space="preserve">Заключен муниципальный контракт </t>
  </si>
  <si>
    <t>Заключен договор на сумму 96 300,00 руб.</t>
  </si>
  <si>
    <t>Заключен договор на сумму 9500,00 руб.</t>
  </si>
  <si>
    <t>Заключен МК на сумму 470445250,00 руб.</t>
  </si>
  <si>
    <t>Услуга оказана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</si>
</sst>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4" fillId="0" borderId="0"/>
  </cellStyleXfs>
  <cellXfs count="3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right"/>
    </xf>
    <xf numFmtId="0" fontId="6" fillId="0" borderId="0" xfId="1" applyFont="1" applyBorder="1" applyAlignment="1">
      <alignment vertical="center" wrapText="1"/>
    </xf>
    <xf numFmtId="2" fontId="2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wrapText="1"/>
    </xf>
    <xf numFmtId="0" fontId="13" fillId="4" borderId="3" xfId="0" applyFont="1" applyFill="1" applyBorder="1"/>
    <xf numFmtId="165" fontId="13" fillId="4" borderId="3" xfId="0" applyNumberFormat="1" applyFont="1" applyFill="1" applyBorder="1"/>
    <xf numFmtId="0" fontId="11" fillId="2" borderId="3" xfId="0" applyFont="1" applyFill="1" applyBorder="1"/>
    <xf numFmtId="165" fontId="11" fillId="0" borderId="1" xfId="0" applyNumberFormat="1" applyFont="1" applyBorder="1" applyAlignment="1">
      <alignment horizontal="right" wrapText="1"/>
    </xf>
    <xf numFmtId="165" fontId="11" fillId="0" borderId="3" xfId="0" applyNumberFormat="1" applyFont="1" applyBorder="1"/>
    <xf numFmtId="165" fontId="11" fillId="2" borderId="3" xfId="0" applyNumberFormat="1" applyFont="1" applyFill="1" applyBorder="1"/>
    <xf numFmtId="0" fontId="13" fillId="5" borderId="7" xfId="0" applyFont="1" applyFill="1" applyBorder="1" applyAlignment="1">
      <alignment horizontal="right" wrapText="1"/>
    </xf>
    <xf numFmtId="165" fontId="13" fillId="5" borderId="8" xfId="0" applyNumberFormat="1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165" fontId="13" fillId="5" borderId="3" xfId="0" applyNumberFormat="1" applyFont="1" applyFill="1" applyBorder="1"/>
    <xf numFmtId="165" fontId="11" fillId="0" borderId="0" xfId="0" applyNumberFormat="1" applyFont="1"/>
    <xf numFmtId="0" fontId="11" fillId="0" borderId="4" xfId="0" applyFont="1" applyBorder="1"/>
    <xf numFmtId="49" fontId="14" fillId="2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wrapText="1"/>
    </xf>
    <xf numFmtId="0" fontId="13" fillId="5" borderId="3" xfId="0" applyFont="1" applyFill="1" applyBorder="1"/>
    <xf numFmtId="0" fontId="13" fillId="5" borderId="4" xfId="0" applyFont="1" applyFill="1" applyBorder="1"/>
    <xf numFmtId="0" fontId="13" fillId="0" borderId="0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right" wrapText="1"/>
    </xf>
    <xf numFmtId="0" fontId="11" fillId="0" borderId="3" xfId="0" applyFont="1" applyFill="1" applyBorder="1"/>
    <xf numFmtId="165" fontId="11" fillId="2" borderId="1" xfId="0" applyNumberFormat="1" applyFont="1" applyFill="1" applyBorder="1" applyAlignment="1">
      <alignment horizontal="right" wrapText="1"/>
    </xf>
    <xf numFmtId="2" fontId="11" fillId="0" borderId="3" xfId="0" applyNumberFormat="1" applyFont="1" applyBorder="1"/>
    <xf numFmtId="0" fontId="13" fillId="0" borderId="0" xfId="0" applyFont="1"/>
    <xf numFmtId="165" fontId="11" fillId="0" borderId="3" xfId="0" applyNumberFormat="1" applyFont="1" applyBorder="1" applyAlignment="1">
      <alignment horizontal="right" wrapText="1"/>
    </xf>
    <xf numFmtId="165" fontId="11" fillId="0" borderId="4" xfId="0" applyNumberFormat="1" applyFont="1" applyBorder="1"/>
    <xf numFmtId="0" fontId="13" fillId="6" borderId="1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/>
    <xf numFmtId="0" fontId="13" fillId="6" borderId="3" xfId="0" applyFont="1" applyFill="1" applyBorder="1"/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165" fontId="13" fillId="7" borderId="3" xfId="0" applyNumberFormat="1" applyFont="1" applyFill="1" applyBorder="1"/>
    <xf numFmtId="0" fontId="13" fillId="7" borderId="4" xfId="0" applyFont="1" applyFill="1" applyBorder="1"/>
    <xf numFmtId="0" fontId="13" fillId="8" borderId="1" xfId="0" applyFont="1" applyFill="1" applyBorder="1" applyAlignment="1">
      <alignment horizontal="right" vertical="center" wrapText="1"/>
    </xf>
    <xf numFmtId="165" fontId="13" fillId="8" borderId="3" xfId="0" applyNumberFormat="1" applyFont="1" applyFill="1" applyBorder="1"/>
    <xf numFmtId="0" fontId="13" fillId="8" borderId="3" xfId="0" applyFont="1" applyFill="1" applyBorder="1"/>
    <xf numFmtId="165" fontId="11" fillId="2" borderId="2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0" fontId="11" fillId="0" borderId="5" xfId="0" applyFont="1" applyBorder="1"/>
    <xf numFmtId="165" fontId="11" fillId="0" borderId="5" xfId="0" applyNumberFormat="1" applyFont="1" applyBorder="1"/>
    <xf numFmtId="0" fontId="11" fillId="2" borderId="5" xfId="0" applyFont="1" applyFill="1" applyBorder="1"/>
    <xf numFmtId="165" fontId="11" fillId="2" borderId="5" xfId="0" applyNumberFormat="1" applyFont="1" applyFill="1" applyBorder="1"/>
    <xf numFmtId="165" fontId="13" fillId="8" borderId="3" xfId="0" applyNumberFormat="1" applyFont="1" applyFill="1" applyBorder="1" applyAlignment="1">
      <alignment horizontal="right" vertical="center" wrapText="1"/>
    </xf>
    <xf numFmtId="0" fontId="13" fillId="8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3" xfId="0" applyNumberFormat="1" applyFont="1" applyFill="1" applyBorder="1"/>
    <xf numFmtId="0" fontId="13" fillId="9" borderId="3" xfId="0" applyFont="1" applyFill="1" applyBorder="1"/>
    <xf numFmtId="165" fontId="15" fillId="0" borderId="3" xfId="0" applyNumberFormat="1" applyFont="1" applyBorder="1" applyAlignment="1">
      <alignment wrapText="1"/>
    </xf>
    <xf numFmtId="165" fontId="11" fillId="0" borderId="3" xfId="0" applyNumberFormat="1" applyFont="1" applyBorder="1" applyAlignment="1"/>
    <xf numFmtId="165" fontId="11" fillId="2" borderId="3" xfId="0" applyNumberFormat="1" applyFont="1" applyFill="1" applyBorder="1" applyAlignment="1"/>
    <xf numFmtId="0" fontId="13" fillId="9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/>
    <xf numFmtId="0" fontId="13" fillId="10" borderId="8" xfId="0" applyFont="1" applyFill="1" applyBorder="1"/>
    <xf numFmtId="0" fontId="13" fillId="10" borderId="9" xfId="0" applyFont="1" applyFill="1" applyBorder="1"/>
    <xf numFmtId="165" fontId="13" fillId="10" borderId="3" xfId="0" applyNumberFormat="1" applyFont="1" applyFill="1" applyBorder="1"/>
    <xf numFmtId="165" fontId="11" fillId="2" borderId="3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165" fontId="13" fillId="3" borderId="3" xfId="0" applyNumberFormat="1" applyFont="1" applyFill="1" applyBorder="1"/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horizontal="right"/>
    </xf>
    <xf numFmtId="0" fontId="17" fillId="0" borderId="0" xfId="1" applyFont="1" applyBorder="1" applyAlignment="1">
      <alignment vertical="center" wrapText="1"/>
    </xf>
    <xf numFmtId="0" fontId="13" fillId="3" borderId="4" xfId="0" applyFont="1" applyFill="1" applyBorder="1"/>
    <xf numFmtId="2" fontId="13" fillId="3" borderId="3" xfId="0" applyNumberFormat="1" applyFont="1" applyFill="1" applyBorder="1"/>
    <xf numFmtId="0" fontId="11" fillId="0" borderId="3" xfId="0" applyFont="1" applyBorder="1" applyAlignment="1">
      <alignment horizontal="right" wrapText="1"/>
    </xf>
    <xf numFmtId="165" fontId="16" fillId="0" borderId="3" xfId="1" applyNumberFormat="1" applyFont="1" applyBorder="1" applyAlignment="1">
      <alignment wrapText="1"/>
    </xf>
    <xf numFmtId="0" fontId="16" fillId="0" borderId="3" xfId="1" applyFont="1" applyBorder="1" applyAlignment="1">
      <alignment wrapText="1"/>
    </xf>
    <xf numFmtId="0" fontId="16" fillId="0" borderId="4" xfId="1" applyFont="1" applyBorder="1" applyAlignment="1">
      <alignment wrapText="1"/>
    </xf>
    <xf numFmtId="0" fontId="18" fillId="0" borderId="0" xfId="0" applyFont="1"/>
    <xf numFmtId="0" fontId="19" fillId="0" borderId="11" xfId="0" applyFont="1" applyBorder="1" applyAlignment="1">
      <alignment vertical="center" wrapText="1"/>
    </xf>
    <xf numFmtId="0" fontId="19" fillId="0" borderId="3" xfId="0" applyFont="1" applyBorder="1" applyAlignment="1">
      <alignment horizontal="center"/>
    </xf>
    <xf numFmtId="164" fontId="19" fillId="3" borderId="3" xfId="0" applyNumberFormat="1" applyFont="1" applyFill="1" applyBorder="1"/>
    <xf numFmtId="164" fontId="19" fillId="4" borderId="3" xfId="0" applyNumberFormat="1" applyFont="1" applyFill="1" applyBorder="1"/>
    <xf numFmtId="164" fontId="19" fillId="2" borderId="3" xfId="0" applyNumberFormat="1" applyFont="1" applyFill="1" applyBorder="1" applyAlignment="1">
      <alignment wrapText="1"/>
    </xf>
    <xf numFmtId="164" fontId="19" fillId="0" borderId="3" xfId="0" applyNumberFormat="1" applyFont="1" applyBorder="1" applyAlignment="1">
      <alignment wrapText="1"/>
    </xf>
    <xf numFmtId="0" fontId="19" fillId="5" borderId="3" xfId="0" applyFont="1" applyFill="1" applyBorder="1"/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20" fillId="5" borderId="3" xfId="0" applyFont="1" applyFill="1" applyBorder="1" applyAlignment="1">
      <alignment vertical="center" wrapText="1"/>
    </xf>
    <xf numFmtId="0" fontId="19" fillId="6" borderId="3" xfId="0" applyFont="1" applyFill="1" applyBorder="1"/>
    <xf numFmtId="0" fontId="19" fillId="6" borderId="3" xfId="0" applyFont="1" applyFill="1" applyBorder="1" applyAlignment="1">
      <alignment wrapText="1"/>
    </xf>
    <xf numFmtId="0" fontId="19" fillId="7" borderId="3" xfId="0" applyFont="1" applyFill="1" applyBorder="1" applyAlignment="1">
      <alignment wrapText="1"/>
    </xf>
    <xf numFmtId="165" fontId="19" fillId="8" borderId="3" xfId="0" applyNumberFormat="1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19" fillId="9" borderId="3" xfId="0" applyFont="1" applyFill="1" applyBorder="1" applyAlignment="1">
      <alignment wrapText="1"/>
    </xf>
    <xf numFmtId="0" fontId="19" fillId="9" borderId="3" xfId="0" applyFont="1" applyFill="1" applyBorder="1"/>
    <xf numFmtId="165" fontId="19" fillId="10" borderId="3" xfId="0" applyNumberFormat="1" applyFont="1" applyFill="1" applyBorder="1" applyAlignment="1">
      <alignment wrapText="1"/>
    </xf>
    <xf numFmtId="2" fontId="19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2" borderId="3" xfId="0" applyFont="1" applyFill="1" applyBorder="1" applyAlignment="1">
      <alignment wrapText="1"/>
    </xf>
    <xf numFmtId="165" fontId="19" fillId="3" borderId="3" xfId="0" applyNumberFormat="1" applyFont="1" applyFill="1" applyBorder="1"/>
    <xf numFmtId="0" fontId="19" fillId="3" borderId="3" xfId="0" applyFont="1" applyFill="1" applyBorder="1"/>
    <xf numFmtId="0" fontId="19" fillId="0" borderId="0" xfId="0" applyFont="1"/>
    <xf numFmtId="0" fontId="21" fillId="0" borderId="0" xfId="1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/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5" fontId="16" fillId="2" borderId="3" xfId="1" applyNumberFormat="1" applyFont="1" applyFill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wrapText="1"/>
    </xf>
    <xf numFmtId="165" fontId="1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9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16" fillId="2" borderId="3" xfId="0" applyNumberFormat="1" applyFont="1" applyFill="1" applyBorder="1" applyAlignment="1">
      <alignment horizontal="right" wrapText="1"/>
    </xf>
    <xf numFmtId="165" fontId="16" fillId="2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wrapText="1"/>
    </xf>
    <xf numFmtId="0" fontId="11" fillId="0" borderId="4" xfId="0" applyFont="1" applyFill="1" applyBorder="1"/>
    <xf numFmtId="0" fontId="19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1" fillId="0" borderId="0" xfId="0" applyFont="1" applyFill="1"/>
    <xf numFmtId="165" fontId="11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49" fontId="23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/>
    <xf numFmtId="165" fontId="11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9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/>
    </xf>
    <xf numFmtId="165" fontId="11" fillId="11" borderId="0" xfId="0" applyNumberFormat="1" applyFont="1" applyFill="1"/>
    <xf numFmtId="0" fontId="19" fillId="0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4" fontId="9" fillId="2" borderId="0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5" fontId="11" fillId="0" borderId="0" xfId="0" applyNumberFormat="1" applyFont="1" applyBorder="1"/>
    <xf numFmtId="166" fontId="16" fillId="2" borderId="3" xfId="2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0" fontId="11" fillId="0" borderId="3" xfId="0" applyFont="1" applyBorder="1" applyAlignment="1"/>
    <xf numFmtId="165" fontId="11" fillId="0" borderId="5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3" fillId="0" borderId="3" xfId="0" applyFont="1" applyBorder="1" applyAlignment="1"/>
    <xf numFmtId="0" fontId="3" fillId="0" borderId="1" xfId="0" applyFont="1" applyBorder="1"/>
    <xf numFmtId="0" fontId="19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right"/>
    </xf>
    <xf numFmtId="0" fontId="27" fillId="0" borderId="3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3" xfId="0" applyFont="1" applyBorder="1" applyAlignment="1">
      <alignment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164" fontId="19" fillId="0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165" fontId="13" fillId="0" borderId="3" xfId="0" applyNumberFormat="1" applyFont="1" applyFill="1" applyBorder="1"/>
    <xf numFmtId="0" fontId="19" fillId="0" borderId="3" xfId="0" applyFont="1" applyFill="1" applyBorder="1"/>
    <xf numFmtId="0" fontId="28" fillId="0" borderId="0" xfId="0" applyFont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3" fillId="0" borderId="2" xfId="0" applyFont="1" applyBorder="1"/>
    <xf numFmtId="0" fontId="19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8" fillId="0" borderId="8" xfId="0" applyFont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wrapText="1"/>
    </xf>
    <xf numFmtId="165" fontId="13" fillId="0" borderId="0" xfId="0" applyNumberFormat="1" applyFont="1" applyFill="1"/>
    <xf numFmtId="165" fontId="30" fillId="0" borderId="0" xfId="0" applyNumberFormat="1" applyFont="1" applyFill="1"/>
    <xf numFmtId="165" fontId="1" fillId="0" borderId="0" xfId="0" applyNumberFormat="1" applyFont="1"/>
    <xf numFmtId="0" fontId="11" fillId="0" borderId="8" xfId="0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 wrapText="1"/>
    </xf>
    <xf numFmtId="165" fontId="9" fillId="2" borderId="0" xfId="0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1" fillId="0" borderId="0" xfId="0" applyNumberFormat="1" applyFont="1" applyFill="1"/>
    <xf numFmtId="165" fontId="4" fillId="0" borderId="0" xfId="0" applyNumberFormat="1" applyFont="1"/>
    <xf numFmtId="165" fontId="11" fillId="12" borderId="1" xfId="0" applyNumberFormat="1" applyFont="1" applyFill="1" applyBorder="1" applyAlignment="1">
      <alignment horizontal="right" wrapText="1"/>
    </xf>
    <xf numFmtId="0" fontId="11" fillId="12" borderId="0" xfId="0" applyFont="1" applyFill="1"/>
    <xf numFmtId="165" fontId="30" fillId="12" borderId="0" xfId="0" applyNumberFormat="1" applyFont="1" applyFill="1"/>
    <xf numFmtId="2" fontId="16" fillId="0" borderId="0" xfId="0" applyNumberFormat="1" applyFont="1"/>
    <xf numFmtId="0" fontId="16" fillId="0" borderId="0" xfId="0" applyFont="1"/>
    <xf numFmtId="0" fontId="11" fillId="13" borderId="0" xfId="0" applyFont="1" applyFill="1"/>
    <xf numFmtId="165" fontId="11" fillId="13" borderId="0" xfId="0" applyNumberFormat="1" applyFont="1" applyFill="1"/>
    <xf numFmtId="2" fontId="11" fillId="13" borderId="0" xfId="0" applyNumberFormat="1" applyFont="1" applyFill="1" applyBorder="1" applyAlignment="1">
      <alignment horizontal="center" vertical="center" wrapText="1"/>
    </xf>
    <xf numFmtId="2" fontId="16" fillId="13" borderId="0" xfId="0" applyNumberFormat="1" applyFont="1" applyFill="1" applyBorder="1" applyAlignment="1">
      <alignment horizontal="center" vertical="center" wrapText="1"/>
    </xf>
    <xf numFmtId="49" fontId="16" fillId="13" borderId="0" xfId="0" applyNumberFormat="1" applyFont="1" applyFill="1" applyBorder="1" applyAlignment="1">
      <alignment horizontal="center" vertical="center" wrapText="1"/>
    </xf>
    <xf numFmtId="2" fontId="16" fillId="13" borderId="0" xfId="0" applyNumberFormat="1" applyFont="1" applyFill="1"/>
    <xf numFmtId="0" fontId="16" fillId="13" borderId="0" xfId="0" applyFont="1" applyFill="1"/>
    <xf numFmtId="49" fontId="2" fillId="0" borderId="0" xfId="0" applyNumberFormat="1" applyFont="1"/>
    <xf numFmtId="0" fontId="29" fillId="0" borderId="3" xfId="0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13" fillId="8" borderId="13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right"/>
    </xf>
    <xf numFmtId="0" fontId="13" fillId="6" borderId="1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3" fillId="5" borderId="4" xfId="0" applyFont="1" applyFill="1" applyBorder="1" applyAlignment="1">
      <alignment horizontal="right" wrapText="1"/>
    </xf>
    <xf numFmtId="0" fontId="13" fillId="5" borderId="13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9"/>
  <sheetViews>
    <sheetView tabSelected="1" topLeftCell="B181" zoomScale="120" zoomScaleNormal="120" workbookViewId="0">
      <selection activeCell="P188" sqref="P188:P190"/>
    </sheetView>
  </sheetViews>
  <sheetFormatPr defaultRowHeight="11.25" x14ac:dyDescent="0.2"/>
  <cols>
    <col min="1" max="1" width="16.7109375" style="3" hidden="1" customWidth="1"/>
    <col min="2" max="2" width="14" style="3" customWidth="1"/>
    <col min="3" max="3" width="12.140625" style="3" customWidth="1"/>
    <col min="4" max="4" width="6.28515625" style="3" hidden="1" customWidth="1"/>
    <col min="5" max="5" width="7.140625" style="3" customWidth="1"/>
    <col min="6" max="6" width="6.140625" style="3" customWidth="1"/>
    <col min="7" max="7" width="7" style="3" customWidth="1"/>
    <col min="8" max="8" width="6.5703125" style="3" customWidth="1"/>
    <col min="9" max="9" width="6.7109375" style="3" customWidth="1"/>
    <col min="10" max="10" width="8.140625" style="3" customWidth="1"/>
    <col min="11" max="11" width="6" style="3" customWidth="1"/>
    <col min="12" max="12" width="6.140625" style="3" customWidth="1"/>
    <col min="13" max="13" width="7.42578125" style="3" customWidth="1"/>
    <col min="14" max="14" width="6" style="3" customWidth="1"/>
    <col min="15" max="15" width="5.7109375" style="3" customWidth="1"/>
    <col min="16" max="16" width="16" style="113" customWidth="1"/>
    <col min="17" max="17" width="9.85546875" style="23" hidden="1" customWidth="1"/>
    <col min="18" max="18" width="13.7109375" style="3" hidden="1" customWidth="1"/>
    <col min="19" max="19" width="13.85546875" style="3" hidden="1" customWidth="1"/>
    <col min="20" max="16384" width="9.140625" style="3"/>
  </cols>
  <sheetData>
    <row r="1" spans="1:29" x14ac:dyDescent="0.2">
      <c r="B1" s="25" t="s">
        <v>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Q1" s="27"/>
      <c r="R1" s="26"/>
    </row>
    <row r="2" spans="1:29" x14ac:dyDescent="0.2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Q2" s="27"/>
      <c r="R2" s="26"/>
    </row>
    <row r="3" spans="1:29" ht="12" x14ac:dyDescent="0.2">
      <c r="A3" s="290" t="s">
        <v>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7"/>
      <c r="R3" s="26"/>
    </row>
    <row r="4" spans="1:29" ht="33.75" customHeight="1" x14ac:dyDescent="0.2">
      <c r="A4" s="300" t="s">
        <v>312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27"/>
      <c r="R4" s="26"/>
    </row>
    <row r="5" spans="1:29" ht="15" customHeight="1" x14ac:dyDescent="0.2">
      <c r="A5" s="26"/>
      <c r="B5" s="311" t="s">
        <v>314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26"/>
      <c r="N5" s="26"/>
      <c r="O5" s="26"/>
      <c r="P5" s="114" t="s">
        <v>5</v>
      </c>
      <c r="Q5" s="28"/>
      <c r="R5" s="28"/>
    </row>
    <row r="6" spans="1:29" ht="26.25" customHeight="1" x14ac:dyDescent="0.2">
      <c r="A6" s="321" t="s">
        <v>51</v>
      </c>
      <c r="B6" s="271" t="s">
        <v>3</v>
      </c>
      <c r="C6" s="294" t="s">
        <v>4</v>
      </c>
      <c r="D6" s="304"/>
      <c r="E6" s="294" t="s">
        <v>171</v>
      </c>
      <c r="F6" s="294"/>
      <c r="G6" s="294"/>
      <c r="H6" s="294"/>
      <c r="I6" s="294"/>
      <c r="J6" s="286" t="s">
        <v>172</v>
      </c>
      <c r="K6" s="286"/>
      <c r="L6" s="286"/>
      <c r="M6" s="286"/>
      <c r="N6" s="312"/>
      <c r="O6" s="286" t="s">
        <v>234</v>
      </c>
      <c r="P6" s="301" t="s">
        <v>84</v>
      </c>
      <c r="Q6" s="317" t="s">
        <v>313</v>
      </c>
      <c r="R6" s="25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8.5" customHeight="1" x14ac:dyDescent="0.2">
      <c r="A7" s="322"/>
      <c r="B7" s="271"/>
      <c r="C7" s="294"/>
      <c r="D7" s="305"/>
      <c r="E7" s="294" t="s">
        <v>1</v>
      </c>
      <c r="F7" s="294" t="s">
        <v>2</v>
      </c>
      <c r="G7" s="294"/>
      <c r="H7" s="294"/>
      <c r="I7" s="294"/>
      <c r="J7" s="294" t="s">
        <v>1</v>
      </c>
      <c r="K7" s="294" t="s">
        <v>2</v>
      </c>
      <c r="L7" s="294"/>
      <c r="M7" s="294"/>
      <c r="N7" s="324"/>
      <c r="O7" s="286"/>
      <c r="P7" s="302"/>
      <c r="Q7" s="317"/>
      <c r="R7" s="25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323"/>
      <c r="B8" s="271"/>
      <c r="C8" s="294"/>
      <c r="D8" s="306"/>
      <c r="E8" s="294"/>
      <c r="F8" s="29" t="s">
        <v>93</v>
      </c>
      <c r="G8" s="29" t="s">
        <v>94</v>
      </c>
      <c r="H8" s="29" t="s">
        <v>95</v>
      </c>
      <c r="I8" s="29" t="s">
        <v>0</v>
      </c>
      <c r="J8" s="294"/>
      <c r="K8" s="29" t="s">
        <v>93</v>
      </c>
      <c r="L8" s="29" t="s">
        <v>94</v>
      </c>
      <c r="M8" s="29" t="s">
        <v>95</v>
      </c>
      <c r="N8" s="30" t="s">
        <v>0</v>
      </c>
      <c r="O8" s="286"/>
      <c r="P8" s="303"/>
      <c r="Q8" s="317"/>
      <c r="R8" s="25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31"/>
      <c r="B9" s="32">
        <v>1</v>
      </c>
      <c r="C9" s="33">
        <v>2</v>
      </c>
      <c r="D9" s="33"/>
      <c r="E9" s="33">
        <v>3</v>
      </c>
      <c r="F9" s="33">
        <v>4</v>
      </c>
      <c r="G9" s="33">
        <v>5</v>
      </c>
      <c r="H9" s="33">
        <v>6</v>
      </c>
      <c r="I9" s="33">
        <v>7</v>
      </c>
      <c r="J9" s="33">
        <v>8</v>
      </c>
      <c r="K9" s="33">
        <v>9</v>
      </c>
      <c r="L9" s="33">
        <v>10</v>
      </c>
      <c r="M9" s="33">
        <v>11</v>
      </c>
      <c r="N9" s="34">
        <v>12</v>
      </c>
      <c r="O9" s="35">
        <v>13</v>
      </c>
      <c r="P9" s="115">
        <v>14</v>
      </c>
      <c r="Q9" s="35">
        <v>15</v>
      </c>
      <c r="R9" s="25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.75" customHeight="1" x14ac:dyDescent="0.2">
      <c r="A10" s="308" t="s">
        <v>46</v>
      </c>
      <c r="B10" s="309"/>
      <c r="C10" s="310"/>
      <c r="D10" s="37"/>
      <c r="E10" s="38">
        <f>E11+E17+E53+E61+E73+E96+E131+E169</f>
        <v>192969.7</v>
      </c>
      <c r="F10" s="38">
        <f>F11+F17+F53+F61+F73+F96+F131+F169</f>
        <v>0</v>
      </c>
      <c r="G10" s="38">
        <f>G11+G17+G53+G61+G73+G96+G131+G169</f>
        <v>67146.799999999988</v>
      </c>
      <c r="H10" s="38">
        <f>H11+H17+H53+H61+H73+H96+H131+H169</f>
        <v>125822.9</v>
      </c>
      <c r="I10" s="39">
        <v>0</v>
      </c>
      <c r="J10" s="38">
        <f>J17+J131+J96+J73+J11+J169+J61+J53</f>
        <v>80195.3</v>
      </c>
      <c r="K10" s="39">
        <f>K17+K131+K96+K73+K11+K169+K61+K53</f>
        <v>0</v>
      </c>
      <c r="L10" s="38">
        <f>L17+L131+L96+L73+L11+L169+L61+L53</f>
        <v>0</v>
      </c>
      <c r="M10" s="38">
        <f>M17+M131+M96+M73+M11+M169+M61+M53</f>
        <v>80195.3</v>
      </c>
      <c r="N10" s="40">
        <f>N17+N131+N96+N73+N11+N169+N61+N53</f>
        <v>0</v>
      </c>
      <c r="O10" s="38">
        <f>J10/E10*100</f>
        <v>41.55849338004878</v>
      </c>
      <c r="P10" s="116"/>
      <c r="Q10" s="176"/>
      <c r="R10" s="5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8.5" customHeight="1" x14ac:dyDescent="0.2">
      <c r="A11" s="291" t="s">
        <v>104</v>
      </c>
      <c r="B11" s="292"/>
      <c r="C11" s="293"/>
      <c r="D11" s="41"/>
      <c r="E11" s="42">
        <f>SUM(E12:E16)</f>
        <v>1734.4</v>
      </c>
      <c r="F11" s="42">
        <f t="shared" ref="F11:L11" si="0">SUM(F12:F16)</f>
        <v>0</v>
      </c>
      <c r="G11" s="42">
        <f t="shared" si="0"/>
        <v>0</v>
      </c>
      <c r="H11" s="42">
        <f>SUM(H12:H16)</f>
        <v>1734.4</v>
      </c>
      <c r="I11" s="42">
        <f t="shared" si="0"/>
        <v>0</v>
      </c>
      <c r="J11" s="43">
        <f t="shared" si="0"/>
        <v>696.9</v>
      </c>
      <c r="K11" s="43">
        <f t="shared" si="0"/>
        <v>0</v>
      </c>
      <c r="L11" s="43">
        <f t="shared" si="0"/>
        <v>0</v>
      </c>
      <c r="M11" s="43">
        <f>SUM(M12:M16)</f>
        <v>696.9</v>
      </c>
      <c r="N11" s="42">
        <f>SUM(N12:N16)</f>
        <v>0</v>
      </c>
      <c r="O11" s="43">
        <f>J11/E11*100</f>
        <v>40.181042435424352</v>
      </c>
      <c r="P11" s="117"/>
      <c r="Q11" s="176"/>
      <c r="R11" s="240"/>
      <c r="S11" s="249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29" t="s">
        <v>70</v>
      </c>
      <c r="B12" s="307" t="s">
        <v>37</v>
      </c>
      <c r="C12" s="270"/>
      <c r="D12" s="18"/>
      <c r="E12" s="31">
        <f>H12</f>
        <v>1300</v>
      </c>
      <c r="F12" s="31"/>
      <c r="G12" s="31"/>
      <c r="H12" s="31">
        <v>1300</v>
      </c>
      <c r="I12" s="31"/>
      <c r="J12" s="47">
        <f>M12</f>
        <v>450.6</v>
      </c>
      <c r="K12" s="31"/>
      <c r="L12" s="31"/>
      <c r="M12" s="46">
        <v>450.6</v>
      </c>
      <c r="N12" s="31"/>
      <c r="O12" s="46">
        <f>J12/E12</f>
        <v>0.34661538461538466</v>
      </c>
      <c r="P12" s="118" t="s">
        <v>163</v>
      </c>
      <c r="Q12" s="176">
        <f>E12-J12</f>
        <v>849.4</v>
      </c>
      <c r="R12" s="248"/>
      <c r="S12" s="153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.75" customHeight="1" x14ac:dyDescent="0.2">
      <c r="A13" s="29" t="s">
        <v>92</v>
      </c>
      <c r="B13" s="295" t="s">
        <v>50</v>
      </c>
      <c r="C13" s="296"/>
      <c r="D13" s="45"/>
      <c r="E13" s="46">
        <f>H13</f>
        <v>100</v>
      </c>
      <c r="F13" s="31"/>
      <c r="G13" s="31"/>
      <c r="H13" s="46">
        <v>100</v>
      </c>
      <c r="I13" s="31"/>
      <c r="J13" s="47">
        <f>M13</f>
        <v>64.3</v>
      </c>
      <c r="K13" s="46"/>
      <c r="L13" s="46"/>
      <c r="M13" s="46">
        <v>64.3</v>
      </c>
      <c r="N13" s="31"/>
      <c r="O13" s="46">
        <f t="shared" ref="O13:O16" si="1">J13/E13</f>
        <v>0.64300000000000002</v>
      </c>
      <c r="P13" s="119" t="s">
        <v>153</v>
      </c>
      <c r="Q13" s="176">
        <f t="shared" ref="Q13:Q66" si="2">E13-J13</f>
        <v>35.700000000000003</v>
      </c>
      <c r="R13" s="25"/>
      <c r="S13" s="15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5.5" customHeight="1" x14ac:dyDescent="0.2">
      <c r="A14" s="29" t="s">
        <v>71</v>
      </c>
      <c r="B14" s="295" t="s">
        <v>156</v>
      </c>
      <c r="C14" s="296"/>
      <c r="D14" s="18"/>
      <c r="E14" s="31">
        <f>H14</f>
        <v>99.9</v>
      </c>
      <c r="F14" s="31"/>
      <c r="G14" s="31"/>
      <c r="H14" s="31">
        <v>99.9</v>
      </c>
      <c r="I14" s="31"/>
      <c r="J14" s="47">
        <f>M14</f>
        <v>56</v>
      </c>
      <c r="K14" s="31"/>
      <c r="L14" s="31"/>
      <c r="M14" s="31">
        <v>56</v>
      </c>
      <c r="N14" s="31"/>
      <c r="O14" s="46">
        <f t="shared" si="1"/>
        <v>0.56056056056056058</v>
      </c>
      <c r="P14" s="119" t="s">
        <v>164</v>
      </c>
      <c r="Q14" s="176">
        <f t="shared" si="2"/>
        <v>43.900000000000006</v>
      </c>
      <c r="R14" s="53"/>
      <c r="S14" s="153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2">
      <c r="A15" s="198"/>
      <c r="B15" s="326" t="s">
        <v>157</v>
      </c>
      <c r="C15" s="296"/>
      <c r="D15" s="18"/>
      <c r="E15" s="31">
        <f>H15</f>
        <v>184.5</v>
      </c>
      <c r="F15" s="31"/>
      <c r="G15" s="31"/>
      <c r="H15" s="31">
        <v>184.5</v>
      </c>
      <c r="I15" s="31"/>
      <c r="J15" s="47">
        <f>M15</f>
        <v>126</v>
      </c>
      <c r="K15" s="31"/>
      <c r="L15" s="31"/>
      <c r="M15" s="31">
        <v>126</v>
      </c>
      <c r="N15" s="31"/>
      <c r="O15" s="46"/>
      <c r="P15" s="119" t="s">
        <v>214</v>
      </c>
      <c r="Q15" s="176">
        <f t="shared" si="2"/>
        <v>58.5</v>
      </c>
      <c r="R15" s="53"/>
      <c r="S15" s="153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42.5" customHeight="1" x14ac:dyDescent="0.2">
      <c r="A16" s="29" t="s">
        <v>72</v>
      </c>
      <c r="B16" s="295" t="s">
        <v>38</v>
      </c>
      <c r="C16" s="296"/>
      <c r="D16" s="18"/>
      <c r="E16" s="46">
        <f>H16</f>
        <v>50</v>
      </c>
      <c r="F16" s="31"/>
      <c r="G16" s="31"/>
      <c r="H16" s="46">
        <v>50</v>
      </c>
      <c r="I16" s="31"/>
      <c r="J16" s="47">
        <f>M16</f>
        <v>0</v>
      </c>
      <c r="K16" s="46"/>
      <c r="L16" s="46"/>
      <c r="M16" s="46">
        <v>0</v>
      </c>
      <c r="N16" s="31"/>
      <c r="O16" s="46">
        <f t="shared" si="1"/>
        <v>0</v>
      </c>
      <c r="P16" s="119"/>
      <c r="Q16" s="176">
        <f t="shared" si="2"/>
        <v>50</v>
      </c>
      <c r="R16" s="25"/>
      <c r="S16" s="153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47.25" customHeight="1" x14ac:dyDescent="0.2">
      <c r="A17" s="318" t="s">
        <v>105</v>
      </c>
      <c r="B17" s="319"/>
      <c r="C17" s="320"/>
      <c r="D17" s="48"/>
      <c r="E17" s="49">
        <f>SUM(E22+E45+E52)</f>
        <v>8095</v>
      </c>
      <c r="F17" s="50">
        <f>F22+F45+F52</f>
        <v>0</v>
      </c>
      <c r="G17" s="49">
        <f>G22+G45+G52</f>
        <v>0</v>
      </c>
      <c r="H17" s="49">
        <f>H22+H45+H52</f>
        <v>8095</v>
      </c>
      <c r="I17" s="50">
        <f>I22+I45+I52</f>
        <v>0</v>
      </c>
      <c r="J17" s="49">
        <f>J22+J45+J52</f>
        <v>3399.5</v>
      </c>
      <c r="K17" s="50">
        <f>-K22+K45+K52</f>
        <v>0</v>
      </c>
      <c r="L17" s="49">
        <f>L22+L45+L52</f>
        <v>0</v>
      </c>
      <c r="M17" s="49">
        <f>M22+M45+M52</f>
        <v>3399.5</v>
      </c>
      <c r="N17" s="51">
        <f>N22+N45+N52</f>
        <v>0</v>
      </c>
      <c r="O17" s="52">
        <f>J17/E17*100</f>
        <v>41.995058678196415</v>
      </c>
      <c r="P17" s="120"/>
      <c r="Q17" s="176">
        <f t="shared" si="2"/>
        <v>4695.5</v>
      </c>
      <c r="R17" s="49"/>
      <c r="S17" s="49"/>
      <c r="T17" s="2"/>
      <c r="U17" s="153"/>
      <c r="V17" s="2"/>
      <c r="W17" s="2"/>
      <c r="X17" s="2"/>
      <c r="Y17" s="2"/>
      <c r="Z17" s="2"/>
      <c r="AA17" s="2"/>
      <c r="AB17" s="2"/>
      <c r="AC17" s="2"/>
    </row>
    <row r="18" spans="1:29" ht="18.75" customHeight="1" x14ac:dyDescent="0.2">
      <c r="A18" s="313" t="s">
        <v>9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5"/>
      <c r="Q18" s="176">
        <f t="shared" si="2"/>
        <v>0</v>
      </c>
      <c r="R18" s="25"/>
      <c r="S18" s="2"/>
      <c r="T18" s="2"/>
      <c r="U18" s="153"/>
      <c r="V18" s="2"/>
      <c r="W18" s="2"/>
      <c r="X18" s="2"/>
      <c r="Y18" s="2"/>
      <c r="Z18" s="2"/>
      <c r="AA18" s="2"/>
      <c r="AB18" s="2"/>
      <c r="AC18" s="2"/>
    </row>
    <row r="19" spans="1:29" ht="42.75" hidden="1" customHeight="1" x14ac:dyDescent="0.2">
      <c r="A19" s="29" t="s">
        <v>53</v>
      </c>
      <c r="B19" s="269" t="s">
        <v>10</v>
      </c>
      <c r="C19" s="270"/>
      <c r="D19" s="18">
        <v>0</v>
      </c>
      <c r="E19" s="46">
        <v>0</v>
      </c>
      <c r="F19" s="46"/>
      <c r="G19" s="46"/>
      <c r="H19" s="46">
        <v>0</v>
      </c>
      <c r="I19" s="46"/>
      <c r="J19" s="47">
        <v>0</v>
      </c>
      <c r="K19" s="46"/>
      <c r="L19" s="46"/>
      <c r="M19" s="46">
        <v>0</v>
      </c>
      <c r="N19" s="54"/>
      <c r="O19" s="31"/>
      <c r="P19" s="121" t="s">
        <v>98</v>
      </c>
      <c r="Q19" s="176">
        <f t="shared" si="2"/>
        <v>0</v>
      </c>
      <c r="R19" s="55"/>
      <c r="S19" s="8"/>
      <c r="T19" s="9"/>
      <c r="U19" s="10"/>
      <c r="V19" s="2"/>
      <c r="W19" s="2"/>
      <c r="X19" s="2"/>
      <c r="Y19" s="2"/>
      <c r="Z19" s="2"/>
      <c r="AA19" s="2"/>
      <c r="AB19" s="2"/>
      <c r="AC19" s="2"/>
    </row>
    <row r="20" spans="1:29" ht="53.25" hidden="1" customHeight="1" x14ac:dyDescent="0.2">
      <c r="A20" s="147"/>
      <c r="B20" s="269" t="s">
        <v>158</v>
      </c>
      <c r="C20" s="270"/>
      <c r="D20" s="20"/>
      <c r="E20" s="47">
        <f>H20</f>
        <v>0</v>
      </c>
      <c r="F20" s="47"/>
      <c r="G20" s="47"/>
      <c r="H20" s="47">
        <v>0</v>
      </c>
      <c r="I20" s="46"/>
      <c r="J20" s="47">
        <f>L20+M20</f>
        <v>0</v>
      </c>
      <c r="K20" s="46"/>
      <c r="L20" s="46"/>
      <c r="M20" s="46"/>
      <c r="N20" s="54"/>
      <c r="O20" s="46" t="e">
        <f t="shared" ref="O20:O21" si="3">J20/E20*100</f>
        <v>#DIV/0!</v>
      </c>
      <c r="P20" s="208" t="s">
        <v>168</v>
      </c>
      <c r="Q20" s="176">
        <f t="shared" si="2"/>
        <v>0</v>
      </c>
      <c r="R20" s="55"/>
      <c r="S20" s="8"/>
      <c r="T20" s="9"/>
      <c r="U20" s="10"/>
      <c r="V20" s="2"/>
      <c r="W20" s="2"/>
      <c r="X20" s="2"/>
      <c r="Y20" s="2"/>
      <c r="Z20" s="2"/>
      <c r="AA20" s="2"/>
      <c r="AB20" s="2"/>
      <c r="AC20" s="2"/>
    </row>
    <row r="21" spans="1:29" ht="28.5" customHeight="1" x14ac:dyDescent="0.2">
      <c r="A21" s="157" t="s">
        <v>52</v>
      </c>
      <c r="B21" s="267" t="s">
        <v>11</v>
      </c>
      <c r="C21" s="268"/>
      <c r="D21" s="158">
        <v>44.4</v>
      </c>
      <c r="E21" s="47">
        <f>H21</f>
        <v>700</v>
      </c>
      <c r="F21" s="44"/>
      <c r="G21" s="44"/>
      <c r="H21" s="47">
        <v>700</v>
      </c>
      <c r="I21" s="61"/>
      <c r="J21" s="156">
        <f>M21</f>
        <v>344.7</v>
      </c>
      <c r="K21" s="61"/>
      <c r="L21" s="61"/>
      <c r="M21" s="156">
        <v>344.7</v>
      </c>
      <c r="N21" s="159"/>
      <c r="O21" s="46">
        <f t="shared" si="3"/>
        <v>49.242857142857147</v>
      </c>
      <c r="P21" s="160" t="s">
        <v>218</v>
      </c>
      <c r="Q21" s="176">
        <f t="shared" si="2"/>
        <v>355.3</v>
      </c>
      <c r="R21" s="25"/>
      <c r="S21" s="153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0.25" customHeight="1" x14ac:dyDescent="0.2">
      <c r="A22" s="297" t="s">
        <v>47</v>
      </c>
      <c r="B22" s="298"/>
      <c r="C22" s="299"/>
      <c r="D22" s="56">
        <f t="shared" ref="D22:N22" si="4">SUM(D19:D21)</f>
        <v>44.4</v>
      </c>
      <c r="E22" s="52">
        <f t="shared" si="4"/>
        <v>700</v>
      </c>
      <c r="F22" s="57">
        <f t="shared" si="4"/>
        <v>0</v>
      </c>
      <c r="G22" s="52">
        <f t="shared" si="4"/>
        <v>0</v>
      </c>
      <c r="H22" s="52">
        <f t="shared" si="4"/>
        <v>700</v>
      </c>
      <c r="I22" s="57">
        <f t="shared" si="4"/>
        <v>0</v>
      </c>
      <c r="J22" s="52">
        <f t="shared" si="4"/>
        <v>344.7</v>
      </c>
      <c r="K22" s="57">
        <f t="shared" si="4"/>
        <v>0</v>
      </c>
      <c r="L22" s="57">
        <f t="shared" si="4"/>
        <v>0</v>
      </c>
      <c r="M22" s="52">
        <f t="shared" si="4"/>
        <v>344.7</v>
      </c>
      <c r="N22" s="58">
        <f t="shared" si="4"/>
        <v>0</v>
      </c>
      <c r="O22" s="52">
        <f>J22/E22*100</f>
        <v>49.242857142857147</v>
      </c>
      <c r="P22" s="120"/>
      <c r="Q22" s="176">
        <f t="shared" si="2"/>
        <v>355.3</v>
      </c>
      <c r="R22" s="52"/>
      <c r="S22" s="5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9.25" customHeight="1" x14ac:dyDescent="0.2">
      <c r="A23" s="324" t="s">
        <v>78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271"/>
      <c r="Q23" s="176">
        <f t="shared" si="2"/>
        <v>0</v>
      </c>
      <c r="R23" s="59"/>
      <c r="S23" s="16"/>
      <c r="T23" s="16"/>
      <c r="U23" s="16"/>
      <c r="V23" s="16"/>
      <c r="W23" s="2"/>
      <c r="X23" s="2"/>
      <c r="Y23" s="2"/>
      <c r="Z23" s="2"/>
      <c r="AA23" s="2"/>
      <c r="AB23" s="2"/>
      <c r="AC23" s="2"/>
    </row>
    <row r="24" spans="1:29" s="166" customFormat="1" ht="26.25" customHeight="1" x14ac:dyDescent="0.2">
      <c r="A24" s="157" t="s">
        <v>54</v>
      </c>
      <c r="B24" s="307" t="s">
        <v>12</v>
      </c>
      <c r="C24" s="270"/>
      <c r="D24" s="161">
        <v>600</v>
      </c>
      <c r="E24" s="47">
        <f>H24</f>
        <v>650</v>
      </c>
      <c r="F24" s="61"/>
      <c r="G24" s="61"/>
      <c r="H24" s="156">
        <v>650</v>
      </c>
      <c r="I24" s="61"/>
      <c r="J24" s="156">
        <f>K24+L24+M24+N24</f>
        <v>0</v>
      </c>
      <c r="K24" s="61"/>
      <c r="L24" s="61"/>
      <c r="M24" s="156">
        <v>0</v>
      </c>
      <c r="N24" s="159"/>
      <c r="O24" s="156">
        <f>J24/E24*100</f>
        <v>0</v>
      </c>
      <c r="P24" s="209" t="s">
        <v>295</v>
      </c>
      <c r="Q24" s="176">
        <f t="shared" si="2"/>
        <v>650</v>
      </c>
      <c r="R24" s="163"/>
      <c r="S24" s="241"/>
      <c r="T24" s="164"/>
      <c r="U24" s="165"/>
      <c r="V24" s="165"/>
      <c r="W24" s="165"/>
      <c r="X24" s="165"/>
      <c r="Y24" s="165"/>
      <c r="Z24" s="165"/>
      <c r="AA24" s="165"/>
      <c r="AB24" s="165"/>
      <c r="AC24" s="165"/>
    </row>
    <row r="25" spans="1:29" ht="25.5" customHeight="1" x14ac:dyDescent="0.2">
      <c r="A25" s="29" t="s">
        <v>54</v>
      </c>
      <c r="B25" s="307" t="s">
        <v>13</v>
      </c>
      <c r="C25" s="270"/>
      <c r="D25" s="45">
        <v>48</v>
      </c>
      <c r="E25" s="47">
        <f t="shared" ref="E25:E44" si="5">H25</f>
        <v>48</v>
      </c>
      <c r="F25" s="31"/>
      <c r="G25" s="31"/>
      <c r="H25" s="46">
        <v>48</v>
      </c>
      <c r="I25" s="31"/>
      <c r="J25" s="47">
        <f t="shared" ref="J25:J44" si="6">K25+L25+M25+N25</f>
        <v>0</v>
      </c>
      <c r="K25" s="31"/>
      <c r="L25" s="31"/>
      <c r="M25" s="156">
        <v>0</v>
      </c>
      <c r="N25" s="54"/>
      <c r="O25" s="156">
        <f t="shared" ref="O25:O40" si="7">J25/E25*100</f>
        <v>0</v>
      </c>
      <c r="P25" s="209" t="s">
        <v>168</v>
      </c>
      <c r="Q25" s="176">
        <f t="shared" si="2"/>
        <v>48</v>
      </c>
      <c r="R25" s="25"/>
      <c r="S25" s="241"/>
      <c r="T25" s="11"/>
      <c r="U25" s="2"/>
      <c r="V25" s="2"/>
      <c r="W25" s="2"/>
      <c r="X25" s="2"/>
      <c r="Y25" s="2"/>
      <c r="Z25" s="2"/>
      <c r="AA25" s="2"/>
      <c r="AB25" s="2"/>
      <c r="AC25" s="2"/>
    </row>
    <row r="26" spans="1:29" ht="31.5" hidden="1" customHeight="1" x14ac:dyDescent="0.2">
      <c r="A26" s="29" t="s">
        <v>56</v>
      </c>
      <c r="B26" s="267" t="s">
        <v>138</v>
      </c>
      <c r="C26" s="268"/>
      <c r="D26" s="60">
        <v>0</v>
      </c>
      <c r="E26" s="47">
        <f t="shared" si="5"/>
        <v>0</v>
      </c>
      <c r="F26" s="46"/>
      <c r="G26" s="46"/>
      <c r="H26" s="46">
        <v>0</v>
      </c>
      <c r="I26" s="31"/>
      <c r="J26" s="47">
        <f t="shared" si="6"/>
        <v>0</v>
      </c>
      <c r="K26" s="31"/>
      <c r="L26" s="31"/>
      <c r="M26" s="156"/>
      <c r="N26" s="54"/>
      <c r="O26" s="156" t="e">
        <f t="shared" si="7"/>
        <v>#DIV/0!</v>
      </c>
      <c r="P26" s="209"/>
      <c r="Q26" s="176">
        <f t="shared" si="2"/>
        <v>0</v>
      </c>
      <c r="R26" s="25"/>
      <c r="S26" s="241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3.25" customHeight="1" x14ac:dyDescent="0.2">
      <c r="A27" s="29" t="s">
        <v>57</v>
      </c>
      <c r="B27" s="267" t="s">
        <v>140</v>
      </c>
      <c r="C27" s="268"/>
      <c r="D27" s="60">
        <v>95</v>
      </c>
      <c r="E27" s="47">
        <f t="shared" si="5"/>
        <v>95</v>
      </c>
      <c r="F27" s="31"/>
      <c r="G27" s="31"/>
      <c r="H27" s="46">
        <v>95</v>
      </c>
      <c r="I27" s="31"/>
      <c r="J27" s="47">
        <f t="shared" si="6"/>
        <v>95</v>
      </c>
      <c r="K27" s="31"/>
      <c r="L27" s="31"/>
      <c r="M27" s="156">
        <v>95</v>
      </c>
      <c r="N27" s="54"/>
      <c r="O27" s="156">
        <f t="shared" si="7"/>
        <v>100</v>
      </c>
      <c r="P27" s="119" t="s">
        <v>165</v>
      </c>
      <c r="Q27" s="176">
        <f t="shared" si="2"/>
        <v>0</v>
      </c>
      <c r="R27" s="25"/>
      <c r="S27" s="241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3.25" customHeight="1" x14ac:dyDescent="0.2">
      <c r="A28" s="29" t="s">
        <v>56</v>
      </c>
      <c r="B28" s="267" t="s">
        <v>173</v>
      </c>
      <c r="C28" s="268"/>
      <c r="D28" s="60">
        <v>700</v>
      </c>
      <c r="E28" s="47">
        <f t="shared" si="5"/>
        <v>578.79999999999995</v>
      </c>
      <c r="F28" s="31"/>
      <c r="G28" s="31"/>
      <c r="H28" s="46">
        <v>578.79999999999995</v>
      </c>
      <c r="I28" s="31"/>
      <c r="J28" s="47">
        <f>K28+L28+M28+N28</f>
        <v>36</v>
      </c>
      <c r="K28" s="31"/>
      <c r="L28" s="31"/>
      <c r="M28" s="156">
        <v>36</v>
      </c>
      <c r="N28" s="54"/>
      <c r="O28" s="156">
        <f t="shared" si="7"/>
        <v>6.2197650310988255</v>
      </c>
      <c r="P28" s="209" t="s">
        <v>286</v>
      </c>
      <c r="Q28" s="176">
        <f>E28-J28</f>
        <v>542.79999999999995</v>
      </c>
      <c r="R28" s="25"/>
      <c r="S28" s="241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2.75" hidden="1" customHeight="1" x14ac:dyDescent="0.2">
      <c r="A29" s="189"/>
      <c r="B29" s="312"/>
      <c r="C29" s="316"/>
      <c r="D29" s="60"/>
      <c r="E29" s="47"/>
      <c r="F29" s="31"/>
      <c r="G29" s="31"/>
      <c r="H29" s="46"/>
      <c r="I29" s="31"/>
      <c r="J29" s="47"/>
      <c r="K29" s="31"/>
      <c r="L29" s="31"/>
      <c r="M29" s="156"/>
      <c r="N29" s="54"/>
      <c r="O29" s="156"/>
      <c r="P29" s="123"/>
      <c r="Q29" s="176"/>
      <c r="R29" s="25"/>
      <c r="S29" s="241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3.25" customHeight="1" x14ac:dyDescent="0.2">
      <c r="A30" s="29" t="s">
        <v>58</v>
      </c>
      <c r="B30" s="269" t="s">
        <v>107</v>
      </c>
      <c r="C30" s="270"/>
      <c r="D30" s="62">
        <v>25</v>
      </c>
      <c r="E30" s="47">
        <f t="shared" si="5"/>
        <v>57.5</v>
      </c>
      <c r="F30" s="63"/>
      <c r="G30" s="63"/>
      <c r="H30" s="63">
        <v>57.5</v>
      </c>
      <c r="I30" s="31"/>
      <c r="J30" s="142">
        <f>M30</f>
        <v>34.4</v>
      </c>
      <c r="K30" s="63"/>
      <c r="L30" s="63"/>
      <c r="M30" s="63">
        <v>34.4</v>
      </c>
      <c r="N30" s="54"/>
      <c r="O30" s="156">
        <f t="shared" si="7"/>
        <v>59.826086956521742</v>
      </c>
      <c r="P30" s="119" t="s">
        <v>315</v>
      </c>
      <c r="Q30" s="176">
        <f t="shared" si="2"/>
        <v>23.1</v>
      </c>
      <c r="R30" s="64"/>
      <c r="S30" s="241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s="166" customFormat="1" ht="27" customHeight="1" x14ac:dyDescent="0.2">
      <c r="A31" s="157" t="s">
        <v>60</v>
      </c>
      <c r="B31" s="269" t="s">
        <v>139</v>
      </c>
      <c r="C31" s="270"/>
      <c r="D31" s="250">
        <v>680</v>
      </c>
      <c r="E31" s="156">
        <f t="shared" si="5"/>
        <v>786.4</v>
      </c>
      <c r="F31" s="61"/>
      <c r="G31" s="61"/>
      <c r="H31" s="156">
        <v>786.4</v>
      </c>
      <c r="I31" s="61"/>
      <c r="J31" s="156">
        <f t="shared" si="6"/>
        <v>0</v>
      </c>
      <c r="K31" s="61"/>
      <c r="L31" s="61"/>
      <c r="M31" s="156">
        <v>0</v>
      </c>
      <c r="N31" s="159"/>
      <c r="O31" s="156">
        <f t="shared" si="7"/>
        <v>0</v>
      </c>
      <c r="P31" s="263" t="s">
        <v>296</v>
      </c>
      <c r="Q31" s="264">
        <f t="shared" si="2"/>
        <v>786.4</v>
      </c>
      <c r="R31" s="251"/>
      <c r="S31" s="252"/>
      <c r="T31" s="164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29" s="166" customFormat="1" ht="43.5" customHeight="1" x14ac:dyDescent="0.2">
      <c r="A32" s="157" t="s">
        <v>55</v>
      </c>
      <c r="B32" s="269" t="s">
        <v>49</v>
      </c>
      <c r="C32" s="270"/>
      <c r="D32" s="168">
        <v>300</v>
      </c>
      <c r="E32" s="47">
        <v>150</v>
      </c>
      <c r="F32" s="61"/>
      <c r="G32" s="61"/>
      <c r="H32" s="61">
        <v>150</v>
      </c>
      <c r="I32" s="61"/>
      <c r="J32" s="156">
        <f>M32</f>
        <v>87.5</v>
      </c>
      <c r="K32" s="61"/>
      <c r="L32" s="61"/>
      <c r="M32" s="156">
        <v>87.5</v>
      </c>
      <c r="N32" s="159"/>
      <c r="O32" s="156">
        <f t="shared" si="7"/>
        <v>58.333333333333336</v>
      </c>
      <c r="P32" s="119" t="s">
        <v>273</v>
      </c>
      <c r="Q32" s="176">
        <f t="shared" si="2"/>
        <v>62.5</v>
      </c>
      <c r="R32" s="169"/>
      <c r="S32" s="241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</row>
    <row r="33" spans="1:29" ht="48.75" customHeight="1" x14ac:dyDescent="0.2">
      <c r="A33" s="29" t="s">
        <v>59</v>
      </c>
      <c r="B33" s="269" t="s">
        <v>14</v>
      </c>
      <c r="C33" s="270"/>
      <c r="D33" s="65">
        <v>100</v>
      </c>
      <c r="E33" s="47">
        <f t="shared" si="5"/>
        <v>100</v>
      </c>
      <c r="F33" s="31"/>
      <c r="G33" s="31"/>
      <c r="H33" s="46">
        <v>100</v>
      </c>
      <c r="I33" s="31"/>
      <c r="J33" s="47">
        <f t="shared" si="6"/>
        <v>0</v>
      </c>
      <c r="K33" s="31"/>
      <c r="L33" s="31"/>
      <c r="M33" s="156">
        <v>0</v>
      </c>
      <c r="N33" s="54"/>
      <c r="O33" s="156">
        <f t="shared" si="7"/>
        <v>0</v>
      </c>
      <c r="P33" s="209"/>
      <c r="Q33" s="176">
        <f t="shared" si="2"/>
        <v>100</v>
      </c>
      <c r="R33" s="25"/>
      <c r="S33" s="241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9.5" customHeight="1" x14ac:dyDescent="0.2">
      <c r="A34" s="29" t="s">
        <v>61</v>
      </c>
      <c r="B34" s="269" t="s">
        <v>239</v>
      </c>
      <c r="C34" s="270"/>
      <c r="D34" s="60">
        <v>279</v>
      </c>
      <c r="E34" s="47">
        <f t="shared" si="5"/>
        <v>336.4</v>
      </c>
      <c r="F34" s="31"/>
      <c r="G34" s="31"/>
      <c r="H34" s="46">
        <v>336.4</v>
      </c>
      <c r="I34" s="31"/>
      <c r="J34" s="47">
        <f t="shared" si="6"/>
        <v>200.8</v>
      </c>
      <c r="K34" s="46"/>
      <c r="L34" s="46"/>
      <c r="M34" s="46">
        <v>200.8</v>
      </c>
      <c r="N34" s="54"/>
      <c r="O34" s="156">
        <f t="shared" si="7"/>
        <v>59.690844233055898</v>
      </c>
      <c r="P34" s="119" t="s">
        <v>217</v>
      </c>
      <c r="Q34" s="176">
        <f t="shared" si="2"/>
        <v>135.59999999999997</v>
      </c>
      <c r="R34" s="64"/>
      <c r="S34" s="241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7" customHeight="1" x14ac:dyDescent="0.2">
      <c r="A35" s="29" t="s">
        <v>61</v>
      </c>
      <c r="B35" s="267" t="s">
        <v>15</v>
      </c>
      <c r="C35" s="268"/>
      <c r="D35" s="60">
        <v>40</v>
      </c>
      <c r="E35" s="47">
        <f t="shared" si="5"/>
        <v>40</v>
      </c>
      <c r="F35" s="31"/>
      <c r="G35" s="31"/>
      <c r="H35" s="46">
        <v>40</v>
      </c>
      <c r="I35" s="31"/>
      <c r="J35" s="47">
        <f t="shared" si="6"/>
        <v>40</v>
      </c>
      <c r="K35" s="31"/>
      <c r="L35" s="31"/>
      <c r="M35" s="46">
        <v>40</v>
      </c>
      <c r="N35" s="54"/>
      <c r="O35" s="156">
        <f t="shared" si="7"/>
        <v>100</v>
      </c>
      <c r="P35" s="119" t="s">
        <v>155</v>
      </c>
      <c r="Q35" s="176">
        <f t="shared" si="2"/>
        <v>0</v>
      </c>
      <c r="R35" s="25"/>
      <c r="S35" s="241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8" customHeight="1" x14ac:dyDescent="0.2">
      <c r="A36" s="29" t="s">
        <v>61</v>
      </c>
      <c r="B36" s="267" t="s">
        <v>176</v>
      </c>
      <c r="C36" s="268"/>
      <c r="D36" s="60">
        <v>252</v>
      </c>
      <c r="E36" s="47">
        <f t="shared" si="5"/>
        <v>300</v>
      </c>
      <c r="F36" s="31"/>
      <c r="G36" s="31"/>
      <c r="H36" s="46">
        <v>300</v>
      </c>
      <c r="I36" s="31"/>
      <c r="J36" s="47">
        <f t="shared" si="6"/>
        <v>0</v>
      </c>
      <c r="K36" s="31"/>
      <c r="L36" s="31"/>
      <c r="M36" s="46">
        <v>0</v>
      </c>
      <c r="N36" s="54"/>
      <c r="O36" s="156">
        <f t="shared" si="7"/>
        <v>0</v>
      </c>
      <c r="P36" s="209"/>
      <c r="Q36" s="176">
        <f t="shared" si="2"/>
        <v>300</v>
      </c>
      <c r="R36" s="25"/>
      <c r="S36" s="241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6.5" customHeight="1" x14ac:dyDescent="0.2">
      <c r="A37" s="29" t="s">
        <v>61</v>
      </c>
      <c r="B37" s="267" t="s">
        <v>177</v>
      </c>
      <c r="C37" s="268"/>
      <c r="D37" s="60">
        <v>52</v>
      </c>
      <c r="E37" s="47">
        <f t="shared" si="5"/>
        <v>52</v>
      </c>
      <c r="F37" s="31"/>
      <c r="G37" s="31"/>
      <c r="H37" s="46">
        <v>52</v>
      </c>
      <c r="I37" s="31"/>
      <c r="J37" s="47">
        <f t="shared" si="6"/>
        <v>52</v>
      </c>
      <c r="K37" s="31"/>
      <c r="L37" s="31"/>
      <c r="M37" s="46">
        <v>52</v>
      </c>
      <c r="N37" s="54"/>
      <c r="O37" s="156">
        <f t="shared" si="7"/>
        <v>100</v>
      </c>
      <c r="P37" s="119" t="s">
        <v>216</v>
      </c>
      <c r="Q37" s="176">
        <f t="shared" si="2"/>
        <v>0</v>
      </c>
      <c r="R37" s="25"/>
      <c r="S37" s="241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8.5" customHeight="1" x14ac:dyDescent="0.2">
      <c r="A38" s="29" t="s">
        <v>109</v>
      </c>
      <c r="B38" s="269" t="s">
        <v>108</v>
      </c>
      <c r="C38" s="270"/>
      <c r="D38" s="18">
        <v>1053.7</v>
      </c>
      <c r="E38" s="47">
        <f t="shared" si="5"/>
        <v>200</v>
      </c>
      <c r="F38" s="31"/>
      <c r="G38" s="46"/>
      <c r="H38" s="46">
        <v>200</v>
      </c>
      <c r="I38" s="31"/>
      <c r="J38" s="47">
        <f t="shared" si="6"/>
        <v>100</v>
      </c>
      <c r="K38" s="31"/>
      <c r="L38" s="46"/>
      <c r="M38" s="156">
        <v>100</v>
      </c>
      <c r="N38" s="54"/>
      <c r="O38" s="156">
        <f t="shared" si="7"/>
        <v>50</v>
      </c>
      <c r="P38" s="119" t="s">
        <v>215</v>
      </c>
      <c r="Q38" s="176">
        <f t="shared" si="2"/>
        <v>100</v>
      </c>
      <c r="R38" s="25"/>
      <c r="S38" s="241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72.75" customHeight="1" x14ac:dyDescent="0.2">
      <c r="A39" s="218"/>
      <c r="B39" s="289" t="s">
        <v>174</v>
      </c>
      <c r="C39" s="289"/>
      <c r="D39" s="18"/>
      <c r="E39" s="47">
        <f t="shared" si="5"/>
        <v>864.9</v>
      </c>
      <c r="F39" s="31"/>
      <c r="G39" s="46"/>
      <c r="H39" s="46">
        <v>864.9</v>
      </c>
      <c r="I39" s="31"/>
      <c r="J39" s="47">
        <f t="shared" si="6"/>
        <v>197.8</v>
      </c>
      <c r="K39" s="31"/>
      <c r="L39" s="46"/>
      <c r="M39" s="156">
        <v>197.8</v>
      </c>
      <c r="N39" s="54"/>
      <c r="O39" s="156">
        <f t="shared" si="7"/>
        <v>22.869695918603309</v>
      </c>
      <c r="P39" s="209" t="s">
        <v>272</v>
      </c>
      <c r="Q39" s="176">
        <f t="shared" si="2"/>
        <v>667.09999999999991</v>
      </c>
      <c r="R39" s="25"/>
      <c r="S39" s="241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4.5" customHeight="1" x14ac:dyDescent="0.2">
      <c r="A40" s="218"/>
      <c r="B40" s="289" t="s">
        <v>175</v>
      </c>
      <c r="C40" s="289"/>
      <c r="D40" s="18"/>
      <c r="E40" s="47">
        <f t="shared" si="5"/>
        <v>570.20000000000005</v>
      </c>
      <c r="F40" s="31"/>
      <c r="G40" s="46"/>
      <c r="H40" s="46">
        <v>570.20000000000005</v>
      </c>
      <c r="I40" s="31"/>
      <c r="J40" s="47">
        <f t="shared" si="6"/>
        <v>523.1</v>
      </c>
      <c r="K40" s="31"/>
      <c r="L40" s="46"/>
      <c r="M40" s="156">
        <v>523.1</v>
      </c>
      <c r="N40" s="54"/>
      <c r="O40" s="156">
        <f t="shared" si="7"/>
        <v>91.73974044195019</v>
      </c>
      <c r="P40" s="209" t="s">
        <v>269</v>
      </c>
      <c r="Q40" s="176">
        <f t="shared" si="2"/>
        <v>47.100000000000023</v>
      </c>
      <c r="R40" s="25"/>
      <c r="S40" s="241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34.5" customHeight="1" x14ac:dyDescent="0.2">
      <c r="A41" s="238"/>
      <c r="B41" s="289" t="s">
        <v>235</v>
      </c>
      <c r="C41" s="289"/>
      <c r="D41" s="18"/>
      <c r="E41" s="47">
        <f t="shared" si="5"/>
        <v>19.600000000000001</v>
      </c>
      <c r="F41" s="31"/>
      <c r="G41" s="46"/>
      <c r="H41" s="46">
        <v>19.600000000000001</v>
      </c>
      <c r="I41" s="31"/>
      <c r="J41" s="47">
        <f t="shared" si="6"/>
        <v>19.600000000000001</v>
      </c>
      <c r="K41" s="31"/>
      <c r="L41" s="46"/>
      <c r="M41" s="156">
        <v>19.600000000000001</v>
      </c>
      <c r="N41" s="54"/>
      <c r="O41" s="156"/>
      <c r="P41" s="209" t="s">
        <v>268</v>
      </c>
      <c r="Q41" s="176"/>
      <c r="R41" s="25"/>
      <c r="S41" s="241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93.75" customHeight="1" x14ac:dyDescent="0.2">
      <c r="A42" s="238"/>
      <c r="B42" s="286" t="s">
        <v>236</v>
      </c>
      <c r="C42" s="286"/>
      <c r="D42" s="18"/>
      <c r="E42" s="47">
        <f t="shared" si="5"/>
        <v>62.7</v>
      </c>
      <c r="F42" s="31"/>
      <c r="G42" s="46"/>
      <c r="H42" s="46">
        <v>62.7</v>
      </c>
      <c r="I42" s="31"/>
      <c r="J42" s="47">
        <f t="shared" si="6"/>
        <v>62.7</v>
      </c>
      <c r="K42" s="31"/>
      <c r="L42" s="46"/>
      <c r="M42" s="156">
        <v>62.7</v>
      </c>
      <c r="N42" s="54"/>
      <c r="O42" s="156"/>
      <c r="P42" s="209" t="s">
        <v>271</v>
      </c>
      <c r="Q42" s="176"/>
      <c r="R42" s="25"/>
      <c r="S42" s="241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6.5" customHeight="1" x14ac:dyDescent="0.2">
      <c r="A43" s="238"/>
      <c r="B43" s="286" t="s">
        <v>237</v>
      </c>
      <c r="C43" s="286"/>
      <c r="D43" s="18"/>
      <c r="E43" s="47">
        <f t="shared" si="5"/>
        <v>42.1</v>
      </c>
      <c r="F43" s="31"/>
      <c r="G43" s="46"/>
      <c r="H43" s="46">
        <v>42.1</v>
      </c>
      <c r="I43" s="31"/>
      <c r="J43" s="47">
        <f t="shared" si="6"/>
        <v>42.1</v>
      </c>
      <c r="K43" s="31"/>
      <c r="L43" s="46"/>
      <c r="M43" s="156">
        <v>42.1</v>
      </c>
      <c r="N43" s="54"/>
      <c r="O43" s="156"/>
      <c r="P43" s="209" t="s">
        <v>267</v>
      </c>
      <c r="Q43" s="176"/>
      <c r="R43" s="25"/>
      <c r="S43" s="241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72" customHeight="1" x14ac:dyDescent="0.2">
      <c r="A44" s="238"/>
      <c r="B44" s="286" t="s">
        <v>238</v>
      </c>
      <c r="C44" s="286"/>
      <c r="D44" s="18"/>
      <c r="E44" s="47">
        <f t="shared" si="5"/>
        <v>96</v>
      </c>
      <c r="F44" s="31"/>
      <c r="G44" s="46"/>
      <c r="H44" s="46">
        <v>96</v>
      </c>
      <c r="I44" s="31"/>
      <c r="J44" s="47">
        <f t="shared" si="6"/>
        <v>46</v>
      </c>
      <c r="K44" s="31"/>
      <c r="L44" s="46"/>
      <c r="M44" s="156">
        <v>46</v>
      </c>
      <c r="N44" s="54"/>
      <c r="O44" s="156"/>
      <c r="P44" s="209" t="s">
        <v>270</v>
      </c>
      <c r="Q44" s="176"/>
      <c r="R44" s="25"/>
      <c r="S44" s="241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3.25" customHeight="1" x14ac:dyDescent="0.2">
      <c r="A45" s="353" t="s">
        <v>47</v>
      </c>
      <c r="B45" s="354"/>
      <c r="C45" s="355"/>
      <c r="D45" s="56">
        <f>SUM(D24:D38)</f>
        <v>4224.7</v>
      </c>
      <c r="E45" s="52">
        <f>SUM(E24:E44)</f>
        <v>5049.6000000000004</v>
      </c>
      <c r="F45" s="57">
        <f>SUM(F24:F37)</f>
        <v>0</v>
      </c>
      <c r="G45" s="52">
        <f>SUM(G24:G38)</f>
        <v>0</v>
      </c>
      <c r="H45" s="52">
        <f>SUM(H24:H44)</f>
        <v>5049.6000000000004</v>
      </c>
      <c r="I45" s="52">
        <f t="shared" ref="I45:N45" si="8">SUM(I24:I44)</f>
        <v>0</v>
      </c>
      <c r="J45" s="52">
        <f t="shared" si="8"/>
        <v>1536.9999999999998</v>
      </c>
      <c r="K45" s="52">
        <f t="shared" si="8"/>
        <v>0</v>
      </c>
      <c r="L45" s="52">
        <f t="shared" si="8"/>
        <v>0</v>
      </c>
      <c r="M45" s="52">
        <f t="shared" si="8"/>
        <v>1536.9999999999998</v>
      </c>
      <c r="N45" s="52">
        <f t="shared" si="8"/>
        <v>0</v>
      </c>
      <c r="O45" s="52">
        <f>J45/E45*100</f>
        <v>30.438054499366281</v>
      </c>
      <c r="P45" s="124"/>
      <c r="Q45" s="176">
        <f t="shared" si="2"/>
        <v>3512.6000000000004</v>
      </c>
      <c r="R45" s="52"/>
      <c r="S45" s="52"/>
      <c r="T45" s="153"/>
      <c r="U45" s="153"/>
      <c r="V45" s="2"/>
      <c r="W45" s="2"/>
      <c r="X45" s="2"/>
      <c r="Y45" s="2"/>
      <c r="Z45" s="2"/>
      <c r="AA45" s="2"/>
      <c r="AB45" s="2"/>
      <c r="AC45" s="2"/>
    </row>
    <row r="46" spans="1:29" ht="20.25" customHeight="1" x14ac:dyDescent="0.2">
      <c r="A46" s="277" t="s">
        <v>16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  <c r="Q46" s="176">
        <f t="shared" si="2"/>
        <v>0</v>
      </c>
      <c r="R46" s="25"/>
      <c r="S46" s="2"/>
      <c r="T46" s="2"/>
      <c r="U46" s="153"/>
      <c r="V46" s="2"/>
      <c r="W46" s="2"/>
      <c r="X46" s="2"/>
      <c r="Y46" s="2"/>
      <c r="Z46" s="2"/>
      <c r="AA46" s="2"/>
      <c r="AB46" s="2"/>
      <c r="AC46" s="2"/>
    </row>
    <row r="47" spans="1:29" ht="35.25" customHeight="1" x14ac:dyDescent="0.2">
      <c r="A47" s="29" t="s">
        <v>62</v>
      </c>
      <c r="B47" s="267" t="s">
        <v>134</v>
      </c>
      <c r="C47" s="268"/>
      <c r="D47" s="19">
        <v>1049.7</v>
      </c>
      <c r="E47" s="47">
        <f>H47</f>
        <v>700</v>
      </c>
      <c r="F47" s="31"/>
      <c r="G47" s="31"/>
      <c r="H47" s="46">
        <v>700</v>
      </c>
      <c r="I47" s="31"/>
      <c r="J47" s="47">
        <f>M47</f>
        <v>350</v>
      </c>
      <c r="K47" s="31"/>
      <c r="L47" s="31"/>
      <c r="M47" s="156">
        <v>350</v>
      </c>
      <c r="N47" s="54"/>
      <c r="O47" s="46">
        <f>J47/E47*100</f>
        <v>50</v>
      </c>
      <c r="P47" s="119" t="s">
        <v>316</v>
      </c>
      <c r="Q47" s="176">
        <f t="shared" si="2"/>
        <v>350</v>
      </c>
      <c r="R47" s="53"/>
      <c r="S47" s="242"/>
      <c r="T47" s="12"/>
      <c r="U47" s="2"/>
      <c r="V47" s="2"/>
      <c r="W47" s="2"/>
      <c r="X47" s="2"/>
      <c r="Y47" s="2"/>
      <c r="Z47" s="2"/>
      <c r="AA47" s="2"/>
      <c r="AB47" s="2"/>
      <c r="AC47" s="2"/>
    </row>
    <row r="48" spans="1:29" ht="33" customHeight="1" x14ac:dyDescent="0.2">
      <c r="A48" s="29" t="s">
        <v>62</v>
      </c>
      <c r="B48" s="267" t="s">
        <v>17</v>
      </c>
      <c r="C48" s="268"/>
      <c r="D48" s="20">
        <v>419.5</v>
      </c>
      <c r="E48" s="47">
        <f>H48</f>
        <v>420</v>
      </c>
      <c r="F48" s="31"/>
      <c r="G48" s="31"/>
      <c r="H48" s="46">
        <v>420</v>
      </c>
      <c r="I48" s="31"/>
      <c r="J48" s="47">
        <f>M48</f>
        <v>252.2</v>
      </c>
      <c r="K48" s="46"/>
      <c r="L48" s="46"/>
      <c r="M48" s="156">
        <v>252.2</v>
      </c>
      <c r="N48" s="54"/>
      <c r="O48" s="46">
        <f t="shared" ref="O48:O50" si="9">J48/E48*100</f>
        <v>60.047619047619051</v>
      </c>
      <c r="P48" s="119" t="s">
        <v>166</v>
      </c>
      <c r="Q48" s="176">
        <f t="shared" si="2"/>
        <v>167.8</v>
      </c>
      <c r="R48" s="25"/>
      <c r="S48" s="24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2.75" customHeight="1" x14ac:dyDescent="0.2">
      <c r="A49" s="29" t="s">
        <v>63</v>
      </c>
      <c r="B49" s="267" t="s">
        <v>18</v>
      </c>
      <c r="C49" s="268"/>
      <c r="D49" s="60">
        <v>100</v>
      </c>
      <c r="E49" s="47">
        <f>H49</f>
        <v>100</v>
      </c>
      <c r="F49" s="31"/>
      <c r="G49" s="31"/>
      <c r="H49" s="46">
        <v>100</v>
      </c>
      <c r="I49" s="31"/>
      <c r="J49" s="47">
        <f>M49</f>
        <v>0</v>
      </c>
      <c r="K49" s="46"/>
      <c r="L49" s="46"/>
      <c r="M49" s="156"/>
      <c r="N49" s="66"/>
      <c r="O49" s="46">
        <f t="shared" si="9"/>
        <v>0</v>
      </c>
      <c r="P49" s="209" t="s">
        <v>168</v>
      </c>
      <c r="Q49" s="176">
        <f t="shared" si="2"/>
        <v>100</v>
      </c>
      <c r="R49" s="25"/>
      <c r="S49" s="24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54" customHeight="1" x14ac:dyDescent="0.2">
      <c r="A50" s="29" t="s">
        <v>62</v>
      </c>
      <c r="B50" s="267" t="s">
        <v>19</v>
      </c>
      <c r="C50" s="268"/>
      <c r="D50" s="60">
        <v>1030</v>
      </c>
      <c r="E50" s="47">
        <f>H50</f>
        <v>1030</v>
      </c>
      <c r="F50" s="31"/>
      <c r="G50" s="31"/>
      <c r="H50" s="46">
        <v>1030</v>
      </c>
      <c r="I50" s="31"/>
      <c r="J50" s="47">
        <f>M50</f>
        <v>915.6</v>
      </c>
      <c r="K50" s="31"/>
      <c r="L50" s="31"/>
      <c r="M50" s="156">
        <v>915.6</v>
      </c>
      <c r="N50" s="54"/>
      <c r="O50" s="46">
        <f t="shared" si="9"/>
        <v>88.893203883495147</v>
      </c>
      <c r="P50" s="209" t="s">
        <v>274</v>
      </c>
      <c r="Q50" s="176">
        <f t="shared" si="2"/>
        <v>114.39999999999998</v>
      </c>
      <c r="R50" s="25"/>
      <c r="S50" s="24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67.5" customHeight="1" x14ac:dyDescent="0.2">
      <c r="A51" s="212"/>
      <c r="B51" s="269" t="s">
        <v>178</v>
      </c>
      <c r="C51" s="270"/>
      <c r="D51" s="60"/>
      <c r="E51" s="47">
        <f>H51</f>
        <v>95.4</v>
      </c>
      <c r="F51" s="31"/>
      <c r="G51" s="31"/>
      <c r="H51" s="46">
        <v>95.4</v>
      </c>
      <c r="I51" s="31"/>
      <c r="J51" s="47"/>
      <c r="K51" s="31"/>
      <c r="L51" s="31"/>
      <c r="M51" s="156"/>
      <c r="N51" s="54"/>
      <c r="O51" s="46"/>
      <c r="P51" s="209" t="s">
        <v>168</v>
      </c>
      <c r="Q51" s="176"/>
      <c r="R51" s="25"/>
      <c r="S51" s="24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0.25" customHeight="1" x14ac:dyDescent="0.2">
      <c r="A52" s="297" t="s">
        <v>47</v>
      </c>
      <c r="B52" s="298"/>
      <c r="C52" s="299"/>
      <c r="D52" s="56">
        <f>SUM(D47:D50)</f>
        <v>2599.1999999999998</v>
      </c>
      <c r="E52" s="52">
        <f>SUM(E47:E51)</f>
        <v>2345.4</v>
      </c>
      <c r="F52" s="57">
        <f t="shared" ref="F52:N52" si="10">SUM(F47:F50)</f>
        <v>0</v>
      </c>
      <c r="G52" s="57">
        <f t="shared" si="10"/>
        <v>0</v>
      </c>
      <c r="H52" s="52">
        <f>SUM(H47:H51)</f>
        <v>2345.4</v>
      </c>
      <c r="I52" s="57">
        <f t="shared" si="10"/>
        <v>0</v>
      </c>
      <c r="J52" s="52">
        <f>SUM(J47:J51)</f>
        <v>1517.8000000000002</v>
      </c>
      <c r="K52" s="52">
        <f t="shared" ref="K52:M52" si="11">SUM(K47:K51)</f>
        <v>0</v>
      </c>
      <c r="L52" s="52">
        <f t="shared" si="11"/>
        <v>0</v>
      </c>
      <c r="M52" s="52">
        <f t="shared" si="11"/>
        <v>1517.8000000000002</v>
      </c>
      <c r="N52" s="57">
        <f t="shared" si="10"/>
        <v>0</v>
      </c>
      <c r="O52" s="52">
        <f>J52/E52*100</f>
        <v>64.713908075381596</v>
      </c>
      <c r="P52" s="120"/>
      <c r="Q52" s="176">
        <f t="shared" si="2"/>
        <v>827.59999999999991</v>
      </c>
      <c r="R52" s="52"/>
      <c r="S52" s="52"/>
      <c r="T52" s="153"/>
      <c r="U52" s="153"/>
      <c r="V52" s="2"/>
      <c r="W52" s="2"/>
      <c r="X52" s="2"/>
      <c r="Y52" s="2"/>
      <c r="Z52" s="2"/>
      <c r="AA52" s="2"/>
      <c r="AB52" s="2"/>
      <c r="AC52" s="2"/>
    </row>
    <row r="53" spans="1:29" ht="68.25" customHeight="1" x14ac:dyDescent="0.2">
      <c r="A53" s="365" t="s">
        <v>287</v>
      </c>
      <c r="B53" s="366"/>
      <c r="C53" s="367"/>
      <c r="D53" s="67"/>
      <c r="E53" s="68">
        <f>E56+E60</f>
        <v>446.5</v>
      </c>
      <c r="F53" s="69">
        <v>0</v>
      </c>
      <c r="G53" s="69">
        <v>0</v>
      </c>
      <c r="H53" s="68">
        <f>H56+H60</f>
        <v>446.5</v>
      </c>
      <c r="I53" s="69">
        <v>0</v>
      </c>
      <c r="J53" s="68">
        <f>J56+J60</f>
        <v>296.8</v>
      </c>
      <c r="K53" s="68">
        <f>-K56+K60</f>
        <v>0</v>
      </c>
      <c r="L53" s="68">
        <f>L56+L60</f>
        <v>0</v>
      </c>
      <c r="M53" s="68">
        <f>M56+M60</f>
        <v>296.8</v>
      </c>
      <c r="N53" s="69">
        <f>N56+N60</f>
        <v>0</v>
      </c>
      <c r="O53" s="68">
        <f>J53/E53*100</f>
        <v>66.472564389697652</v>
      </c>
      <c r="P53" s="125"/>
      <c r="Q53" s="176">
        <f t="shared" si="2"/>
        <v>149.69999999999999</v>
      </c>
      <c r="R53" s="68"/>
      <c r="S53" s="68"/>
      <c r="T53" s="153"/>
      <c r="U53" s="153"/>
      <c r="V53" s="2"/>
      <c r="W53" s="2"/>
      <c r="X53" s="2"/>
      <c r="Y53" s="2"/>
      <c r="Z53" s="2"/>
      <c r="AA53" s="2"/>
      <c r="AB53" s="2"/>
      <c r="AC53" s="2"/>
    </row>
    <row r="54" spans="1:29" ht="20.25" hidden="1" customHeight="1" x14ac:dyDescent="0.2">
      <c r="A54" s="330" t="s">
        <v>44</v>
      </c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2"/>
      <c r="Q54" s="176">
        <f t="shared" si="2"/>
        <v>0</v>
      </c>
      <c r="R54" s="25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39.75" hidden="1" customHeight="1" x14ac:dyDescent="0.2">
      <c r="A55" s="29" t="s">
        <v>77</v>
      </c>
      <c r="B55" s="368" t="s">
        <v>159</v>
      </c>
      <c r="C55" s="369"/>
      <c r="D55" s="45">
        <v>50</v>
      </c>
      <c r="E55" s="46">
        <f>F55+G55+H55+I55</f>
        <v>0</v>
      </c>
      <c r="F55" s="46"/>
      <c r="G55" s="46"/>
      <c r="H55" s="46">
        <v>0</v>
      </c>
      <c r="I55" s="46"/>
      <c r="J55" s="47">
        <f>K55+L55+M55+N55</f>
        <v>0</v>
      </c>
      <c r="K55" s="46"/>
      <c r="L55" s="46"/>
      <c r="M55" s="46"/>
      <c r="N55" s="46"/>
      <c r="O55" s="46" t="e">
        <f>J55/E55*100</f>
        <v>#DIV/0!</v>
      </c>
      <c r="P55" s="122" t="s">
        <v>169</v>
      </c>
      <c r="Q55" s="176">
        <f t="shared" si="2"/>
        <v>0</v>
      </c>
      <c r="R55" s="2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0.25" hidden="1" customHeight="1" x14ac:dyDescent="0.2">
      <c r="A56" s="362" t="s">
        <v>47</v>
      </c>
      <c r="B56" s="363"/>
      <c r="C56" s="364"/>
      <c r="D56" s="70">
        <f t="shared" ref="D56:N56" si="12">SUM(D55:D55)</f>
        <v>50</v>
      </c>
      <c r="E56" s="68">
        <f t="shared" si="12"/>
        <v>0</v>
      </c>
      <c r="F56" s="68">
        <f t="shared" si="12"/>
        <v>0</v>
      </c>
      <c r="G56" s="68">
        <f t="shared" si="12"/>
        <v>0</v>
      </c>
      <c r="H56" s="68">
        <f t="shared" si="12"/>
        <v>0</v>
      </c>
      <c r="I56" s="68">
        <f t="shared" si="12"/>
        <v>0</v>
      </c>
      <c r="J56" s="68">
        <f t="shared" si="12"/>
        <v>0</v>
      </c>
      <c r="K56" s="68">
        <f t="shared" si="12"/>
        <v>0</v>
      </c>
      <c r="L56" s="68">
        <f t="shared" si="12"/>
        <v>0</v>
      </c>
      <c r="M56" s="68">
        <f t="shared" si="12"/>
        <v>0</v>
      </c>
      <c r="N56" s="68">
        <f t="shared" si="12"/>
        <v>0</v>
      </c>
      <c r="O56" s="68" t="e">
        <f>J56/E56*100</f>
        <v>#DIV/0!</v>
      </c>
      <c r="P56" s="125"/>
      <c r="Q56" s="176">
        <f t="shared" si="2"/>
        <v>0</v>
      </c>
      <c r="R56" s="2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0.25" customHeight="1" x14ac:dyDescent="0.2">
      <c r="A57" s="359" t="s">
        <v>45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1"/>
      <c r="Q57" s="176">
        <f t="shared" si="2"/>
        <v>0</v>
      </c>
      <c r="R57" s="2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7.75" customHeight="1" x14ac:dyDescent="0.2">
      <c r="A58" s="29" t="s">
        <v>97</v>
      </c>
      <c r="B58" s="274" t="s">
        <v>179</v>
      </c>
      <c r="C58" s="275"/>
      <c r="D58" s="45">
        <v>75</v>
      </c>
      <c r="E58" s="46">
        <f>F58+G58+H58+I58</f>
        <v>371.5</v>
      </c>
      <c r="F58" s="46"/>
      <c r="G58" s="46"/>
      <c r="H58" s="46">
        <v>371.5</v>
      </c>
      <c r="I58" s="31"/>
      <c r="J58" s="47">
        <f>K58+L58+M58+N58</f>
        <v>221.8</v>
      </c>
      <c r="K58" s="31"/>
      <c r="L58" s="31"/>
      <c r="M58" s="46">
        <v>221.8</v>
      </c>
      <c r="N58" s="31"/>
      <c r="O58" s="31">
        <f>J58/E58*100</f>
        <v>59.703903095558552</v>
      </c>
      <c r="P58" s="123" t="s">
        <v>275</v>
      </c>
      <c r="Q58" s="176">
        <f t="shared" si="2"/>
        <v>149.69999999999999</v>
      </c>
      <c r="R58" s="25"/>
      <c r="S58" s="153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75.75" customHeight="1" x14ac:dyDescent="0.2">
      <c r="A59" s="29" t="s">
        <v>96</v>
      </c>
      <c r="B59" s="274" t="s">
        <v>141</v>
      </c>
      <c r="C59" s="275"/>
      <c r="D59" s="45">
        <v>75</v>
      </c>
      <c r="E59" s="46">
        <f>F59+G59+H59</f>
        <v>75</v>
      </c>
      <c r="F59" s="46"/>
      <c r="G59" s="46"/>
      <c r="H59" s="46">
        <v>75</v>
      </c>
      <c r="I59" s="31"/>
      <c r="J59" s="47">
        <f>K59+L59+M59+N59</f>
        <v>75</v>
      </c>
      <c r="K59" s="31"/>
      <c r="L59" s="31"/>
      <c r="M59" s="46">
        <v>75</v>
      </c>
      <c r="N59" s="31"/>
      <c r="O59" s="31">
        <f>J59/E59*100</f>
        <v>100</v>
      </c>
      <c r="P59" s="122"/>
      <c r="Q59" s="176">
        <f t="shared" si="2"/>
        <v>0</v>
      </c>
      <c r="R59" s="25"/>
      <c r="S59" s="153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0.25" customHeight="1" x14ac:dyDescent="0.2">
      <c r="A60" s="338" t="s">
        <v>47</v>
      </c>
      <c r="B60" s="339"/>
      <c r="C60" s="340"/>
      <c r="D60" s="70">
        <f>SUM(D58:D59)</f>
        <v>150</v>
      </c>
      <c r="E60" s="68">
        <f>SUM(E58:E59)</f>
        <v>446.5</v>
      </c>
      <c r="F60" s="68">
        <f>SUM(F58:F59)</f>
        <v>0</v>
      </c>
      <c r="G60" s="68">
        <f>SUM(G58:G59)</f>
        <v>0</v>
      </c>
      <c r="H60" s="68">
        <f>E60</f>
        <v>446.5</v>
      </c>
      <c r="I60" s="68">
        <f>SUM(I58:I59)</f>
        <v>0</v>
      </c>
      <c r="J60" s="68">
        <f>J58+J59</f>
        <v>296.8</v>
      </c>
      <c r="K60" s="68">
        <f>SUM(K58:K59)</f>
        <v>0</v>
      </c>
      <c r="L60" s="68">
        <f>SUM(L58:L59)</f>
        <v>0</v>
      </c>
      <c r="M60" s="68">
        <f>SUM(M58:M59)</f>
        <v>296.8</v>
      </c>
      <c r="N60" s="68">
        <f>SUM(N59)</f>
        <v>0</v>
      </c>
      <c r="O60" s="68">
        <f>J60/E60*100</f>
        <v>66.472564389697652</v>
      </c>
      <c r="P60" s="126"/>
      <c r="Q60" s="176">
        <f t="shared" si="2"/>
        <v>149.69999999999999</v>
      </c>
      <c r="R60" s="68"/>
      <c r="S60" s="68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56.25" customHeight="1" x14ac:dyDescent="0.2">
      <c r="A61" s="356" t="s">
        <v>110</v>
      </c>
      <c r="B61" s="357"/>
      <c r="C61" s="358"/>
      <c r="D61" s="71"/>
      <c r="E61" s="72">
        <f>SUM(E62:E72)</f>
        <v>31348</v>
      </c>
      <c r="F61" s="72">
        <f t="shared" ref="F61:H61" si="13">SUM(F62:F72)</f>
        <v>0</v>
      </c>
      <c r="G61" s="72">
        <f t="shared" si="13"/>
        <v>14105.7</v>
      </c>
      <c r="H61" s="72">
        <f t="shared" si="13"/>
        <v>17242.300000000003</v>
      </c>
      <c r="I61" s="72">
        <f>SUM(I62:I66)</f>
        <v>0</v>
      </c>
      <c r="J61" s="73">
        <f>SUM(J62:J72)</f>
        <v>17550.2</v>
      </c>
      <c r="K61" s="73">
        <f t="shared" ref="K61:M61" si="14">SUM(K62:K72)</f>
        <v>0</v>
      </c>
      <c r="L61" s="73">
        <f t="shared" si="14"/>
        <v>0</v>
      </c>
      <c r="M61" s="73">
        <f t="shared" si="14"/>
        <v>17550.2</v>
      </c>
      <c r="N61" s="74">
        <f>SUM(N62:N66)</f>
        <v>0</v>
      </c>
      <c r="O61" s="73">
        <f>J61/E61*100</f>
        <v>55.985070817915016</v>
      </c>
      <c r="P61" s="127"/>
      <c r="Q61" s="176">
        <f t="shared" si="2"/>
        <v>13797.8</v>
      </c>
      <c r="R61" s="72"/>
      <c r="S61" s="7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38.25" customHeight="1" x14ac:dyDescent="0.2">
      <c r="A62" s="29" t="s">
        <v>75</v>
      </c>
      <c r="B62" s="307" t="s">
        <v>42</v>
      </c>
      <c r="C62" s="270"/>
      <c r="D62" s="18">
        <v>9915.7999999999993</v>
      </c>
      <c r="E62" s="44">
        <f>H62</f>
        <v>14046.6</v>
      </c>
      <c r="F62" s="44"/>
      <c r="G62" s="44"/>
      <c r="H62" s="44">
        <v>14046.6</v>
      </c>
      <c r="I62" s="31"/>
      <c r="J62" s="47">
        <f>SUM(L62:M62)</f>
        <v>10362.5</v>
      </c>
      <c r="K62" s="31"/>
      <c r="L62" s="31"/>
      <c r="M62" s="63">
        <v>10362.5</v>
      </c>
      <c r="N62" s="54"/>
      <c r="O62" s="156">
        <f t="shared" ref="O62:O69" si="15">J62/E62*100</f>
        <v>73.772300770293171</v>
      </c>
      <c r="P62" s="119" t="s">
        <v>276</v>
      </c>
      <c r="Q62" s="176">
        <f t="shared" si="2"/>
        <v>3684.1000000000004</v>
      </c>
      <c r="R62" s="25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s="166" customFormat="1" ht="52.5" customHeight="1" x14ac:dyDescent="0.2">
      <c r="A63" s="157" t="s">
        <v>76</v>
      </c>
      <c r="B63" s="295" t="s">
        <v>43</v>
      </c>
      <c r="C63" s="296"/>
      <c r="D63" s="161">
        <v>923.5</v>
      </c>
      <c r="E63" s="44">
        <f>H63</f>
        <v>842.5</v>
      </c>
      <c r="F63" s="47"/>
      <c r="G63" s="47"/>
      <c r="H63" s="47">
        <v>842.5</v>
      </c>
      <c r="I63" s="61"/>
      <c r="J63" s="156">
        <f>SUM(L63:M63)</f>
        <v>70.599999999999994</v>
      </c>
      <c r="K63" s="61"/>
      <c r="L63" s="61"/>
      <c r="M63" s="156">
        <v>70.599999999999994</v>
      </c>
      <c r="N63" s="159"/>
      <c r="O63" s="156">
        <f t="shared" si="15"/>
        <v>8.379821958456974</v>
      </c>
      <c r="P63" s="135"/>
      <c r="Q63" s="176">
        <f t="shared" si="2"/>
        <v>771.9</v>
      </c>
      <c r="R63" s="167"/>
      <c r="S63" s="2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</row>
    <row r="64" spans="1:29" s="166" customFormat="1" ht="33" hidden="1" customHeight="1" x14ac:dyDescent="0.2">
      <c r="A64" s="199"/>
      <c r="B64" s="326" t="s">
        <v>160</v>
      </c>
      <c r="C64" s="296"/>
      <c r="D64" s="161"/>
      <c r="E64" s="44">
        <f>H64</f>
        <v>0</v>
      </c>
      <c r="F64" s="47"/>
      <c r="G64" s="47"/>
      <c r="H64" s="47">
        <v>0</v>
      </c>
      <c r="I64" s="61"/>
      <c r="J64" s="156"/>
      <c r="K64" s="61"/>
      <c r="L64" s="61"/>
      <c r="M64" s="156">
        <v>0</v>
      </c>
      <c r="N64" s="159"/>
      <c r="O64" s="156"/>
      <c r="P64" s="135" t="s">
        <v>219</v>
      </c>
      <c r="Q64" s="176">
        <f t="shared" si="2"/>
        <v>0</v>
      </c>
      <c r="R64" s="167"/>
      <c r="S64" s="2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</row>
    <row r="65" spans="1:29" ht="60" customHeight="1" x14ac:dyDescent="0.2">
      <c r="A65" s="178" t="s">
        <v>112</v>
      </c>
      <c r="B65" s="269" t="s">
        <v>180</v>
      </c>
      <c r="C65" s="270"/>
      <c r="D65" s="18" t="s">
        <v>85</v>
      </c>
      <c r="E65" s="47">
        <f>G65+H65</f>
        <v>13262.6</v>
      </c>
      <c r="F65" s="47"/>
      <c r="G65" s="47">
        <v>11969</v>
      </c>
      <c r="H65" s="47">
        <v>1293.5999999999999</v>
      </c>
      <c r="I65" s="31"/>
      <c r="J65" s="47">
        <f t="shared" ref="J65:J72" si="16">SUM(L65:M65)</f>
        <v>4685</v>
      </c>
      <c r="K65" s="31"/>
      <c r="L65" s="46"/>
      <c r="M65" s="63">
        <v>4685</v>
      </c>
      <c r="N65" s="172"/>
      <c r="O65" s="156">
        <f t="shared" si="15"/>
        <v>35.324898587004057</v>
      </c>
      <c r="P65" s="122" t="s">
        <v>297</v>
      </c>
      <c r="Q65" s="176">
        <f t="shared" si="2"/>
        <v>8577.6</v>
      </c>
      <c r="R65" s="2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37.5" customHeight="1" x14ac:dyDescent="0.2">
      <c r="A66" s="147"/>
      <c r="B66" s="269" t="s">
        <v>240</v>
      </c>
      <c r="C66" s="270"/>
      <c r="D66" s="18"/>
      <c r="E66" s="47">
        <f t="shared" ref="E66:E72" si="17">G66+H66</f>
        <v>331.4</v>
      </c>
      <c r="F66" s="47"/>
      <c r="G66" s="47"/>
      <c r="H66" s="47">
        <v>331.4</v>
      </c>
      <c r="I66" s="31"/>
      <c r="J66" s="47">
        <f t="shared" si="16"/>
        <v>58</v>
      </c>
      <c r="K66" s="31"/>
      <c r="L66" s="46"/>
      <c r="M66" s="63">
        <v>58</v>
      </c>
      <c r="N66" s="54"/>
      <c r="O66" s="156">
        <f t="shared" si="15"/>
        <v>17.501508750754375</v>
      </c>
      <c r="P66" s="135" t="s">
        <v>317</v>
      </c>
      <c r="Q66" s="176">
        <f t="shared" si="2"/>
        <v>273.39999999999998</v>
      </c>
      <c r="R66" s="2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9.5" customHeight="1" x14ac:dyDescent="0.2">
      <c r="A67" s="213"/>
      <c r="B67" s="269" t="s">
        <v>183</v>
      </c>
      <c r="C67" s="270"/>
      <c r="D67" s="18"/>
      <c r="E67" s="47">
        <f t="shared" si="17"/>
        <v>204.5</v>
      </c>
      <c r="F67" s="47"/>
      <c r="G67" s="47"/>
      <c r="H67" s="47">
        <v>204.5</v>
      </c>
      <c r="I67" s="31"/>
      <c r="J67" s="47">
        <f t="shared" si="16"/>
        <v>0</v>
      </c>
      <c r="K67" s="31"/>
      <c r="L67" s="46"/>
      <c r="M67" s="63">
        <v>0</v>
      </c>
      <c r="N67" s="54"/>
      <c r="O67" s="156"/>
      <c r="P67" s="135" t="s">
        <v>318</v>
      </c>
      <c r="Q67" s="176"/>
      <c r="R67" s="2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1" customHeight="1" x14ac:dyDescent="0.2">
      <c r="A68" s="213"/>
      <c r="B68" s="269" t="s">
        <v>111</v>
      </c>
      <c r="C68" s="270"/>
      <c r="D68" s="18"/>
      <c r="E68" s="47">
        <f t="shared" si="17"/>
        <v>4.0999999999999996</v>
      </c>
      <c r="F68" s="47"/>
      <c r="G68" s="47"/>
      <c r="H68" s="47">
        <v>4.0999999999999996</v>
      </c>
      <c r="I68" s="31"/>
      <c r="J68" s="47">
        <f t="shared" si="16"/>
        <v>0</v>
      </c>
      <c r="K68" s="31"/>
      <c r="L68" s="46"/>
      <c r="M68" s="63"/>
      <c r="N68" s="54"/>
      <c r="O68" s="156"/>
      <c r="P68" s="135" t="s">
        <v>289</v>
      </c>
      <c r="Q68" s="176"/>
      <c r="R68" s="2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56.25" customHeight="1" x14ac:dyDescent="0.2">
      <c r="A69" s="170"/>
      <c r="B69" s="326" t="s">
        <v>181</v>
      </c>
      <c r="C69" s="296"/>
      <c r="D69" s="45"/>
      <c r="E69" s="47">
        <f t="shared" si="17"/>
        <v>2374.1</v>
      </c>
      <c r="F69" s="173"/>
      <c r="G69" s="91">
        <v>2136.6999999999998</v>
      </c>
      <c r="H69" s="184">
        <v>237.4</v>
      </c>
      <c r="I69" s="31"/>
      <c r="J69" s="47">
        <f t="shared" si="16"/>
        <v>2374.1</v>
      </c>
      <c r="K69" s="31"/>
      <c r="L69" s="31"/>
      <c r="M69" s="46">
        <v>2374.1</v>
      </c>
      <c r="N69" s="31"/>
      <c r="O69" s="156">
        <f t="shared" si="15"/>
        <v>100</v>
      </c>
      <c r="P69" s="122" t="s">
        <v>278</v>
      </c>
      <c r="Q69" s="176">
        <f t="shared" ref="Q69:Q113" si="18">E69-J69</f>
        <v>0</v>
      </c>
      <c r="R69" s="2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8" customHeight="1" x14ac:dyDescent="0.2">
      <c r="A70" s="170"/>
      <c r="B70" s="344" t="s">
        <v>111</v>
      </c>
      <c r="C70" s="344"/>
      <c r="D70" s="45"/>
      <c r="E70" s="47">
        <f t="shared" si="17"/>
        <v>59.5</v>
      </c>
      <c r="F70" s="173"/>
      <c r="G70" s="91"/>
      <c r="H70" s="184">
        <v>59.5</v>
      </c>
      <c r="I70" s="31"/>
      <c r="J70" s="47">
        <f t="shared" si="16"/>
        <v>0</v>
      </c>
      <c r="K70" s="31"/>
      <c r="L70" s="31"/>
      <c r="M70" s="46">
        <v>0</v>
      </c>
      <c r="N70" s="31"/>
      <c r="O70" s="156"/>
      <c r="P70" s="135" t="s">
        <v>277</v>
      </c>
      <c r="Q70" s="176">
        <f t="shared" si="18"/>
        <v>59.5</v>
      </c>
      <c r="R70" s="2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1" customHeight="1" x14ac:dyDescent="0.2">
      <c r="A71" s="170"/>
      <c r="B71" s="344" t="s">
        <v>182</v>
      </c>
      <c r="C71" s="344"/>
      <c r="D71" s="45"/>
      <c r="E71" s="47">
        <f t="shared" si="17"/>
        <v>218.3</v>
      </c>
      <c r="F71" s="173"/>
      <c r="G71" s="91"/>
      <c r="H71" s="184">
        <v>218.3</v>
      </c>
      <c r="I71" s="31"/>
      <c r="J71" s="47">
        <f t="shared" si="16"/>
        <v>0</v>
      </c>
      <c r="K71" s="31"/>
      <c r="L71" s="31"/>
      <c r="M71" s="46">
        <v>0</v>
      </c>
      <c r="N71" s="31"/>
      <c r="O71" s="156"/>
      <c r="P71" s="135"/>
      <c r="Q71" s="176"/>
      <c r="R71" s="2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1.25" customHeight="1" x14ac:dyDescent="0.2">
      <c r="A72" s="170"/>
      <c r="B72" s="344" t="s">
        <v>111</v>
      </c>
      <c r="C72" s="344"/>
      <c r="D72" s="45"/>
      <c r="E72" s="47">
        <f t="shared" si="17"/>
        <v>4.4000000000000004</v>
      </c>
      <c r="F72" s="173"/>
      <c r="G72" s="91"/>
      <c r="H72" s="184">
        <v>4.4000000000000004</v>
      </c>
      <c r="I72" s="31"/>
      <c r="J72" s="47">
        <f t="shared" si="16"/>
        <v>0</v>
      </c>
      <c r="K72" s="31"/>
      <c r="L72" s="31"/>
      <c r="M72" s="46">
        <v>0</v>
      </c>
      <c r="N72" s="31"/>
      <c r="O72" s="156"/>
      <c r="P72" s="135"/>
      <c r="Q72" s="176"/>
      <c r="R72" s="2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66" customHeight="1" x14ac:dyDescent="0.2">
      <c r="A73" s="283" t="s">
        <v>113</v>
      </c>
      <c r="B73" s="284"/>
      <c r="C73" s="285"/>
      <c r="D73" s="75"/>
      <c r="E73" s="76">
        <f t="shared" ref="E73:G73" si="19">E77+E81+E84+E89+E92+E95</f>
        <v>3264.5</v>
      </c>
      <c r="F73" s="76">
        <f t="shared" si="19"/>
        <v>0</v>
      </c>
      <c r="G73" s="76">
        <f t="shared" si="19"/>
        <v>0</v>
      </c>
      <c r="H73" s="76">
        <f>H77+H81+H84+H89+H92+H95</f>
        <v>3264.5</v>
      </c>
      <c r="I73" s="77">
        <f>SUM(I77+I81+I89)</f>
        <v>0</v>
      </c>
      <c r="J73" s="76">
        <f>J77+J81+J84+J89+J92</f>
        <v>1828.9</v>
      </c>
      <c r="K73" s="76">
        <f>K77+K81+K84+K89</f>
        <v>0</v>
      </c>
      <c r="L73" s="76">
        <f>L77+L81+L84+L89</f>
        <v>0</v>
      </c>
      <c r="M73" s="76">
        <f>M77+M81+M84+M89</f>
        <v>1828.9</v>
      </c>
      <c r="N73" s="77">
        <f>N77+N81+N89</f>
        <v>0</v>
      </c>
      <c r="O73" s="76">
        <f>J73/E73*100</f>
        <v>56.023893398682802</v>
      </c>
      <c r="P73" s="128"/>
      <c r="Q73" s="176">
        <f t="shared" si="18"/>
        <v>1435.6</v>
      </c>
      <c r="R73" s="76"/>
      <c r="S73" s="76"/>
      <c r="T73" s="153"/>
      <c r="U73" s="153"/>
      <c r="V73" s="2"/>
      <c r="W73" s="2"/>
      <c r="X73" s="2"/>
      <c r="Y73" s="2"/>
      <c r="Z73" s="2"/>
      <c r="AA73" s="2"/>
      <c r="AB73" s="2"/>
      <c r="AC73" s="2"/>
    </row>
    <row r="74" spans="1:29" ht="18.75" customHeight="1" x14ac:dyDescent="0.2">
      <c r="A74" s="277" t="s">
        <v>27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/>
      <c r="Q74" s="176">
        <f t="shared" si="18"/>
        <v>0</v>
      </c>
      <c r="R74" s="25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81" customHeight="1" x14ac:dyDescent="0.2">
      <c r="A75" s="147" t="s">
        <v>66</v>
      </c>
      <c r="B75" s="333" t="s">
        <v>114</v>
      </c>
      <c r="C75" s="334"/>
      <c r="D75" s="78">
        <v>500</v>
      </c>
      <c r="E75" s="47">
        <f>H75</f>
        <v>107.8</v>
      </c>
      <c r="F75" s="47"/>
      <c r="G75" s="47">
        <v>0</v>
      </c>
      <c r="H75" s="46">
        <v>107.8</v>
      </c>
      <c r="I75" s="46"/>
      <c r="J75" s="47">
        <f>K75+L75+M75+N75</f>
        <v>21.3</v>
      </c>
      <c r="K75" s="46"/>
      <c r="L75" s="46"/>
      <c r="M75" s="46">
        <v>21.3</v>
      </c>
      <c r="N75" s="46"/>
      <c r="O75" s="46">
        <f>J75/E75*100</f>
        <v>19.758812615955474</v>
      </c>
      <c r="P75" s="119" t="s">
        <v>279</v>
      </c>
      <c r="Q75" s="176">
        <f t="shared" si="18"/>
        <v>86.5</v>
      </c>
      <c r="R75" s="25"/>
      <c r="S75" s="153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37.5" hidden="1" customHeight="1" x14ac:dyDescent="0.2">
      <c r="A76" s="147" t="s">
        <v>116</v>
      </c>
      <c r="B76" s="333" t="s">
        <v>115</v>
      </c>
      <c r="C76" s="334"/>
      <c r="D76" s="19" t="s">
        <v>86</v>
      </c>
      <c r="E76" s="47">
        <f>H76</f>
        <v>0</v>
      </c>
      <c r="F76" s="47"/>
      <c r="G76" s="47"/>
      <c r="H76" s="46">
        <v>0</v>
      </c>
      <c r="I76" s="46"/>
      <c r="J76" s="47">
        <f>K76+L76+M76+N76</f>
        <v>0</v>
      </c>
      <c r="K76" s="46"/>
      <c r="L76" s="47"/>
      <c r="M76" s="47">
        <v>0</v>
      </c>
      <c r="N76" s="46"/>
      <c r="O76" s="46" t="e">
        <f>J76/E76*100</f>
        <v>#DIV/0!</v>
      </c>
      <c r="P76" s="122" t="s">
        <v>168</v>
      </c>
      <c r="Q76" s="176">
        <f t="shared" si="18"/>
        <v>0</v>
      </c>
      <c r="R76" s="53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0.25" customHeight="1" x14ac:dyDescent="0.2">
      <c r="A77" s="280" t="s">
        <v>47</v>
      </c>
      <c r="B77" s="281"/>
      <c r="C77" s="282"/>
      <c r="D77" s="79"/>
      <c r="E77" s="76">
        <f t="shared" ref="E77:N77" si="20">SUM(E75:E76)</f>
        <v>107.8</v>
      </c>
      <c r="F77" s="76">
        <f t="shared" si="20"/>
        <v>0</v>
      </c>
      <c r="G77" s="76">
        <f t="shared" si="20"/>
        <v>0</v>
      </c>
      <c r="H77" s="76">
        <f t="shared" si="20"/>
        <v>107.8</v>
      </c>
      <c r="I77" s="76">
        <f t="shared" si="20"/>
        <v>0</v>
      </c>
      <c r="J77" s="76">
        <f t="shared" si="20"/>
        <v>21.3</v>
      </c>
      <c r="K77" s="77">
        <f t="shared" si="20"/>
        <v>0</v>
      </c>
      <c r="L77" s="76">
        <f t="shared" si="20"/>
        <v>0</v>
      </c>
      <c r="M77" s="76">
        <f t="shared" si="20"/>
        <v>21.3</v>
      </c>
      <c r="N77" s="77">
        <f t="shared" si="20"/>
        <v>0</v>
      </c>
      <c r="O77" s="76">
        <f>J77/E77*100</f>
        <v>19.758812615955474</v>
      </c>
      <c r="P77" s="129"/>
      <c r="Q77" s="176">
        <f t="shared" si="18"/>
        <v>86.5</v>
      </c>
      <c r="R77" s="76"/>
      <c r="S77" s="76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6.5" hidden="1" customHeight="1" x14ac:dyDescent="0.2">
      <c r="A78" s="277" t="s">
        <v>28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9"/>
      <c r="Q78" s="176">
        <f t="shared" si="18"/>
        <v>0</v>
      </c>
      <c r="R78" s="6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44.25" hidden="1" customHeight="1" x14ac:dyDescent="0.2">
      <c r="A79" s="147" t="s">
        <v>67</v>
      </c>
      <c r="B79" s="333" t="s">
        <v>29</v>
      </c>
      <c r="C79" s="334"/>
      <c r="D79" s="20" t="s">
        <v>87</v>
      </c>
      <c r="E79" s="47">
        <f>G79+H79</f>
        <v>0</v>
      </c>
      <c r="F79" s="80"/>
      <c r="G79" s="81">
        <v>0</v>
      </c>
      <c r="H79" s="81">
        <v>0</v>
      </c>
      <c r="I79" s="80"/>
      <c r="J79" s="47">
        <f>SUM(K79:M79)</f>
        <v>0</v>
      </c>
      <c r="K79" s="82"/>
      <c r="L79" s="83"/>
      <c r="M79" s="83"/>
      <c r="N79" s="80"/>
      <c r="O79" s="31" t="e">
        <f>J79/E79</f>
        <v>#DIV/0!</v>
      </c>
      <c r="P79" s="122"/>
      <c r="Q79" s="176">
        <f t="shared" si="18"/>
        <v>0</v>
      </c>
      <c r="R79" s="2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60" hidden="1" customHeight="1" x14ac:dyDescent="0.2">
      <c r="A80" s="147" t="s">
        <v>82</v>
      </c>
      <c r="B80" s="335" t="s">
        <v>99</v>
      </c>
      <c r="C80" s="275"/>
      <c r="D80" s="18" t="s">
        <v>88</v>
      </c>
      <c r="E80" s="47">
        <f>G80+H80+F80</f>
        <v>0</v>
      </c>
      <c r="F80" s="80"/>
      <c r="G80" s="81">
        <v>0</v>
      </c>
      <c r="H80" s="81">
        <v>0</v>
      </c>
      <c r="I80" s="80"/>
      <c r="J80" s="47">
        <v>0</v>
      </c>
      <c r="K80" s="80"/>
      <c r="L80" s="83"/>
      <c r="M80" s="83"/>
      <c r="N80" s="80"/>
      <c r="O80" s="31" t="e">
        <f>J80/E80</f>
        <v>#DIV/0!</v>
      </c>
      <c r="P80" s="122"/>
      <c r="Q80" s="176">
        <f t="shared" si="18"/>
        <v>0</v>
      </c>
      <c r="R80" s="2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0.25" hidden="1" customHeight="1" x14ac:dyDescent="0.2">
      <c r="A81" s="280" t="s">
        <v>47</v>
      </c>
      <c r="B81" s="281"/>
      <c r="C81" s="282"/>
      <c r="D81" s="79"/>
      <c r="E81" s="76">
        <f>SUM(E79:E80)</f>
        <v>0</v>
      </c>
      <c r="F81" s="76"/>
      <c r="G81" s="76">
        <f>SUM(G79:G80)</f>
        <v>0</v>
      </c>
      <c r="H81" s="76">
        <f>SUM(H79:H80)</f>
        <v>0</v>
      </c>
      <c r="I81" s="76">
        <f>SUM(I79:I79)</f>
        <v>0</v>
      </c>
      <c r="J81" s="76">
        <f>SUM(J79:J80)</f>
        <v>0</v>
      </c>
      <c r="K81" s="77">
        <f>SUM(K79:K80)</f>
        <v>0</v>
      </c>
      <c r="L81" s="76">
        <f>SUM(L79:L80)</f>
        <v>0</v>
      </c>
      <c r="M81" s="76">
        <f>SUM(M79:M80)</f>
        <v>0</v>
      </c>
      <c r="N81" s="76">
        <f>SUM(N79:N79)</f>
        <v>0</v>
      </c>
      <c r="O81" s="76"/>
      <c r="P81" s="129"/>
      <c r="Q81" s="181">
        <f t="shared" si="18"/>
        <v>0</v>
      </c>
      <c r="R81" s="76"/>
      <c r="S81" s="76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7.25" hidden="1" customHeight="1" x14ac:dyDescent="0.2">
      <c r="A82" s="277" t="s">
        <v>30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176">
        <f t="shared" si="18"/>
        <v>0</v>
      </c>
      <c r="R82" s="179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58.5" hidden="1" customHeight="1" x14ac:dyDescent="0.2">
      <c r="A83" s="147" t="s">
        <v>68</v>
      </c>
      <c r="B83" s="335" t="s">
        <v>32</v>
      </c>
      <c r="C83" s="275"/>
      <c r="D83" s="18" t="s">
        <v>89</v>
      </c>
      <c r="E83" s="47">
        <f>F83+G83+H83+I83</f>
        <v>0</v>
      </c>
      <c r="F83" s="31"/>
      <c r="G83" s="31"/>
      <c r="H83" s="31">
        <v>0</v>
      </c>
      <c r="I83" s="31"/>
      <c r="J83" s="46">
        <f>L83+M83</f>
        <v>0</v>
      </c>
      <c r="K83" s="31"/>
      <c r="L83" s="31"/>
      <c r="M83" s="31"/>
      <c r="N83" s="31"/>
      <c r="O83" s="31" t="e">
        <f>J83/E83*100</f>
        <v>#DIV/0!</v>
      </c>
      <c r="P83" s="272"/>
      <c r="Q83" s="176">
        <f t="shared" si="18"/>
        <v>0</v>
      </c>
      <c r="R83" s="180"/>
      <c r="S83" s="14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7.25" hidden="1" customHeight="1" x14ac:dyDescent="0.2">
      <c r="A84" s="280" t="s">
        <v>47</v>
      </c>
      <c r="B84" s="281"/>
      <c r="C84" s="282"/>
      <c r="D84" s="79"/>
      <c r="E84" s="84">
        <f t="shared" ref="E84:N84" si="21">E83</f>
        <v>0</v>
      </c>
      <c r="F84" s="84">
        <f t="shared" si="21"/>
        <v>0</v>
      </c>
      <c r="G84" s="85">
        <f t="shared" si="21"/>
        <v>0</v>
      </c>
      <c r="H84" s="85">
        <f t="shared" si="21"/>
        <v>0</v>
      </c>
      <c r="I84" s="84">
        <f t="shared" si="21"/>
        <v>0</v>
      </c>
      <c r="J84" s="84">
        <f t="shared" si="21"/>
        <v>0</v>
      </c>
      <c r="K84" s="84">
        <f t="shared" si="21"/>
        <v>0</v>
      </c>
      <c r="L84" s="84">
        <f t="shared" si="21"/>
        <v>0</v>
      </c>
      <c r="M84" s="84">
        <f t="shared" si="21"/>
        <v>0</v>
      </c>
      <c r="N84" s="84">
        <f t="shared" si="21"/>
        <v>0</v>
      </c>
      <c r="O84" s="84" t="e">
        <f>J84/E84*100</f>
        <v>#DIV/0!</v>
      </c>
      <c r="P84" s="273"/>
      <c r="Q84" s="182">
        <f t="shared" si="18"/>
        <v>0</v>
      </c>
      <c r="R84" s="84"/>
      <c r="S84" s="84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7.25" customHeight="1" x14ac:dyDescent="0.2">
      <c r="A85" s="341" t="s">
        <v>117</v>
      </c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3"/>
      <c r="Q85" s="176">
        <f t="shared" si="18"/>
        <v>0</v>
      </c>
      <c r="R85" s="25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48" hidden="1" customHeight="1" x14ac:dyDescent="0.2">
      <c r="A86" s="190"/>
      <c r="B86" s="276" t="s">
        <v>142</v>
      </c>
      <c r="C86" s="268"/>
      <c r="D86" s="60">
        <v>213</v>
      </c>
      <c r="E86" s="47">
        <f>H86</f>
        <v>0</v>
      </c>
      <c r="F86" s="46"/>
      <c r="G86" s="46"/>
      <c r="H86" s="46">
        <v>0</v>
      </c>
      <c r="I86" s="46"/>
      <c r="J86" s="47">
        <f>M86</f>
        <v>0</v>
      </c>
      <c r="K86" s="46"/>
      <c r="L86" s="46"/>
      <c r="M86" s="46"/>
      <c r="N86" s="46"/>
      <c r="O86" s="46"/>
      <c r="P86" s="122" t="s">
        <v>168</v>
      </c>
      <c r="Q86" s="176">
        <f t="shared" si="18"/>
        <v>0</v>
      </c>
      <c r="R86" s="25"/>
      <c r="S86" s="153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46.5" customHeight="1" x14ac:dyDescent="0.2">
      <c r="A87" s="190"/>
      <c r="B87" s="269" t="s">
        <v>143</v>
      </c>
      <c r="C87" s="270"/>
      <c r="D87" s="60"/>
      <c r="E87" s="47">
        <f>H87</f>
        <v>286.7</v>
      </c>
      <c r="F87" s="46"/>
      <c r="G87" s="46"/>
      <c r="H87" s="46">
        <v>286.7</v>
      </c>
      <c r="I87" s="46"/>
      <c r="J87" s="47">
        <f>M87</f>
        <v>46.9</v>
      </c>
      <c r="K87" s="46"/>
      <c r="L87" s="46"/>
      <c r="M87" s="46">
        <v>46.9</v>
      </c>
      <c r="N87" s="46"/>
      <c r="O87" s="46">
        <f t="shared" ref="O87:O88" si="22">J87/E87*100</f>
        <v>16.358562957795606</v>
      </c>
      <c r="P87" s="119" t="s">
        <v>319</v>
      </c>
      <c r="Q87" s="176"/>
      <c r="R87" s="25"/>
      <c r="S87" s="153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5.5" customHeight="1" x14ac:dyDescent="0.2">
      <c r="A88" s="147" t="s">
        <v>69</v>
      </c>
      <c r="B88" s="270" t="s">
        <v>31</v>
      </c>
      <c r="C88" s="289"/>
      <c r="D88" s="65">
        <v>2308</v>
      </c>
      <c r="E88" s="47">
        <f>H88</f>
        <v>2670</v>
      </c>
      <c r="F88" s="46"/>
      <c r="G88" s="46"/>
      <c r="H88" s="46">
        <v>2670</v>
      </c>
      <c r="I88" s="46"/>
      <c r="J88" s="47">
        <f>M88</f>
        <v>1760.7</v>
      </c>
      <c r="K88" s="46"/>
      <c r="L88" s="46"/>
      <c r="M88" s="156">
        <v>1760.7</v>
      </c>
      <c r="N88" s="46"/>
      <c r="O88" s="46">
        <f t="shared" si="22"/>
        <v>65.943820224719104</v>
      </c>
      <c r="P88" s="119" t="s">
        <v>220</v>
      </c>
      <c r="Q88" s="176">
        <f t="shared" si="18"/>
        <v>909.3</v>
      </c>
      <c r="R88" s="25"/>
      <c r="S88" s="153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0.25" customHeight="1" x14ac:dyDescent="0.2">
      <c r="A89" s="280" t="s">
        <v>47</v>
      </c>
      <c r="B89" s="281"/>
      <c r="C89" s="282"/>
      <c r="D89" s="79"/>
      <c r="E89" s="76">
        <f t="shared" ref="E89:N89" si="23">SUM(E86:E88)</f>
        <v>2956.7</v>
      </c>
      <c r="F89" s="76">
        <f t="shared" si="23"/>
        <v>0</v>
      </c>
      <c r="G89" s="76">
        <f t="shared" si="23"/>
        <v>0</v>
      </c>
      <c r="H89" s="76">
        <f t="shared" si="23"/>
        <v>2956.7</v>
      </c>
      <c r="I89" s="76">
        <f t="shared" si="23"/>
        <v>0</v>
      </c>
      <c r="J89" s="76">
        <f t="shared" si="23"/>
        <v>1807.6000000000001</v>
      </c>
      <c r="K89" s="76">
        <f t="shared" si="23"/>
        <v>0</v>
      </c>
      <c r="L89" s="76">
        <f t="shared" si="23"/>
        <v>0</v>
      </c>
      <c r="M89" s="76">
        <f t="shared" si="23"/>
        <v>1807.6000000000001</v>
      </c>
      <c r="N89" s="76">
        <f t="shared" si="23"/>
        <v>0</v>
      </c>
      <c r="O89" s="76">
        <f>J89/E89*100</f>
        <v>61.135725640071712</v>
      </c>
      <c r="P89" s="129"/>
      <c r="Q89" s="176">
        <f t="shared" si="18"/>
        <v>1149.0999999999997</v>
      </c>
      <c r="R89" s="76"/>
      <c r="S89" s="76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7" customHeight="1" x14ac:dyDescent="0.2">
      <c r="A90" s="341" t="s">
        <v>118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3"/>
      <c r="Q90" s="176"/>
      <c r="R90" s="25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5.5" customHeight="1" x14ac:dyDescent="0.2">
      <c r="A91" s="150"/>
      <c r="B91" s="336" t="s">
        <v>184</v>
      </c>
      <c r="C91" s="337"/>
      <c r="D91" s="148"/>
      <c r="E91" s="47">
        <f>H91</f>
        <v>200</v>
      </c>
      <c r="F91" s="149"/>
      <c r="G91" s="149"/>
      <c r="H91" s="47">
        <v>200</v>
      </c>
      <c r="I91" s="149"/>
      <c r="J91" s="47">
        <v>0</v>
      </c>
      <c r="K91" s="47"/>
      <c r="L91" s="47"/>
      <c r="M91" s="47">
        <v>0</v>
      </c>
      <c r="N91" s="149"/>
      <c r="O91" s="47">
        <f>J91/E91*100</f>
        <v>0</v>
      </c>
      <c r="P91" s="122" t="s">
        <v>168</v>
      </c>
      <c r="Q91" s="176">
        <f t="shared" si="18"/>
        <v>200</v>
      </c>
      <c r="R91" s="25"/>
      <c r="S91" s="153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9.5" customHeight="1" x14ac:dyDescent="0.2">
      <c r="A92" s="280" t="s">
        <v>47</v>
      </c>
      <c r="B92" s="281"/>
      <c r="C92" s="282"/>
      <c r="D92" s="79"/>
      <c r="E92" s="76">
        <f t="shared" ref="E92:N92" si="24">SUM(E90:E91)</f>
        <v>200</v>
      </c>
      <c r="F92" s="76">
        <f t="shared" si="24"/>
        <v>0</v>
      </c>
      <c r="G92" s="76">
        <f t="shared" si="24"/>
        <v>0</v>
      </c>
      <c r="H92" s="76">
        <f t="shared" si="24"/>
        <v>200</v>
      </c>
      <c r="I92" s="76">
        <f t="shared" si="24"/>
        <v>0</v>
      </c>
      <c r="J92" s="76">
        <f t="shared" si="24"/>
        <v>0</v>
      </c>
      <c r="K92" s="76">
        <f t="shared" si="24"/>
        <v>0</v>
      </c>
      <c r="L92" s="76">
        <f t="shared" si="24"/>
        <v>0</v>
      </c>
      <c r="M92" s="76">
        <f t="shared" si="24"/>
        <v>0</v>
      </c>
      <c r="N92" s="76">
        <f t="shared" si="24"/>
        <v>0</v>
      </c>
      <c r="O92" s="76">
        <v>0</v>
      </c>
      <c r="P92" s="129"/>
      <c r="Q92" s="176">
        <f t="shared" si="18"/>
        <v>200</v>
      </c>
      <c r="R92" s="76"/>
      <c r="S92" s="76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9.5" hidden="1" customHeight="1" x14ac:dyDescent="0.2">
      <c r="A93" s="341" t="s">
        <v>144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3"/>
      <c r="Q93" s="176">
        <f t="shared" si="18"/>
        <v>0</v>
      </c>
      <c r="R93" s="25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46.5" hidden="1" customHeight="1" x14ac:dyDescent="0.2">
      <c r="A94" s="150"/>
      <c r="B94" s="336" t="s">
        <v>145</v>
      </c>
      <c r="C94" s="337"/>
      <c r="D94" s="148"/>
      <c r="E94" s="47">
        <f>H94</f>
        <v>0</v>
      </c>
      <c r="F94" s="149"/>
      <c r="G94" s="149"/>
      <c r="H94" s="47">
        <v>0</v>
      </c>
      <c r="I94" s="149"/>
      <c r="J94" s="47">
        <v>0</v>
      </c>
      <c r="K94" s="47"/>
      <c r="L94" s="47"/>
      <c r="M94" s="47">
        <v>0</v>
      </c>
      <c r="N94" s="149"/>
      <c r="O94" s="149"/>
      <c r="P94" s="122"/>
      <c r="Q94" s="176">
        <f t="shared" si="18"/>
        <v>0</v>
      </c>
      <c r="R94" s="2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9.5" hidden="1" customHeight="1" x14ac:dyDescent="0.2">
      <c r="A95" s="280" t="s">
        <v>47</v>
      </c>
      <c r="B95" s="281"/>
      <c r="C95" s="282"/>
      <c r="D95" s="79"/>
      <c r="E95" s="76">
        <f t="shared" ref="E95:N95" si="25">SUM(E93:E94)</f>
        <v>0</v>
      </c>
      <c r="F95" s="76">
        <f t="shared" si="25"/>
        <v>0</v>
      </c>
      <c r="G95" s="76">
        <f t="shared" si="25"/>
        <v>0</v>
      </c>
      <c r="H95" s="76">
        <f t="shared" si="25"/>
        <v>0</v>
      </c>
      <c r="I95" s="76">
        <f t="shared" si="25"/>
        <v>0</v>
      </c>
      <c r="J95" s="76">
        <f t="shared" si="25"/>
        <v>0</v>
      </c>
      <c r="K95" s="76">
        <f t="shared" si="25"/>
        <v>0</v>
      </c>
      <c r="L95" s="76">
        <f t="shared" si="25"/>
        <v>0</v>
      </c>
      <c r="M95" s="76">
        <f t="shared" si="25"/>
        <v>0</v>
      </c>
      <c r="N95" s="76">
        <f t="shared" si="25"/>
        <v>0</v>
      </c>
      <c r="O95" s="76">
        <v>0</v>
      </c>
      <c r="P95" s="129"/>
      <c r="Q95" s="176">
        <f t="shared" si="18"/>
        <v>0</v>
      </c>
      <c r="R95" s="2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97.5" customHeight="1" x14ac:dyDescent="0.2">
      <c r="A96" s="373" t="s">
        <v>119</v>
      </c>
      <c r="B96" s="374"/>
      <c r="C96" s="375"/>
      <c r="D96" s="86"/>
      <c r="E96" s="87">
        <f>E116+E130+E119</f>
        <v>29703.7</v>
      </c>
      <c r="F96" s="87">
        <f t="shared" ref="F96:N96" si="26">F116+F130+F119</f>
        <v>0</v>
      </c>
      <c r="G96" s="87">
        <f t="shared" si="26"/>
        <v>21973.5</v>
      </c>
      <c r="H96" s="87">
        <f t="shared" si="26"/>
        <v>7730.1999999999989</v>
      </c>
      <c r="I96" s="87">
        <f t="shared" si="26"/>
        <v>0</v>
      </c>
      <c r="J96" s="87">
        <f t="shared" si="26"/>
        <v>2361.5</v>
      </c>
      <c r="K96" s="87">
        <f t="shared" si="26"/>
        <v>0</v>
      </c>
      <c r="L96" s="87">
        <f t="shared" si="26"/>
        <v>0</v>
      </c>
      <c r="M96" s="87">
        <f t="shared" si="26"/>
        <v>2361.5</v>
      </c>
      <c r="N96" s="87">
        <f t="shared" si="26"/>
        <v>0</v>
      </c>
      <c r="O96" s="87">
        <f>J96/E96*100</f>
        <v>7.950188023714218</v>
      </c>
      <c r="P96" s="130"/>
      <c r="Q96" s="176">
        <f t="shared" si="18"/>
        <v>27342.2</v>
      </c>
      <c r="R96" s="87"/>
      <c r="S96" s="87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4.75" customHeight="1" x14ac:dyDescent="0.2">
      <c r="A97" s="313" t="s">
        <v>33</v>
      </c>
      <c r="B97" s="352"/>
      <c r="C97" s="352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5"/>
      <c r="Q97" s="176"/>
      <c r="R97" s="25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43.5" customHeight="1" x14ac:dyDescent="0.2">
      <c r="A98" s="215"/>
      <c r="B98" s="287" t="s">
        <v>185</v>
      </c>
      <c r="C98" s="206" t="s">
        <v>186</v>
      </c>
      <c r="D98" s="216"/>
      <c r="E98" s="154">
        <f t="shared" ref="E98:E99" si="27">F98+G98+H98</f>
        <v>4007.3</v>
      </c>
      <c r="F98" s="35"/>
      <c r="G98" s="35"/>
      <c r="H98" s="35">
        <v>4007.3</v>
      </c>
      <c r="I98" s="35"/>
      <c r="J98" s="47">
        <f t="shared" ref="J98:J115" si="28">K98+L98+M98</f>
        <v>1599.9</v>
      </c>
      <c r="K98" s="35"/>
      <c r="L98" s="35"/>
      <c r="M98" s="90">
        <v>1599.9</v>
      </c>
      <c r="N98" s="35"/>
      <c r="O98" s="35"/>
      <c r="P98" s="234" t="s">
        <v>221</v>
      </c>
      <c r="Q98" s="176"/>
      <c r="R98" s="25"/>
      <c r="S98" s="153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4.75" customHeight="1" x14ac:dyDescent="0.2">
      <c r="A99" s="215"/>
      <c r="B99" s="288"/>
      <c r="C99" s="206" t="s">
        <v>111</v>
      </c>
      <c r="D99" s="216"/>
      <c r="E99" s="154">
        <f t="shared" si="27"/>
        <v>100.2</v>
      </c>
      <c r="F99" s="35"/>
      <c r="G99" s="35"/>
      <c r="H99" s="35">
        <v>100.2</v>
      </c>
      <c r="I99" s="35"/>
      <c r="J99" s="47">
        <f t="shared" si="28"/>
        <v>0</v>
      </c>
      <c r="K99" s="35"/>
      <c r="L99" s="35"/>
      <c r="M99" s="90">
        <v>0</v>
      </c>
      <c r="N99" s="35"/>
      <c r="O99" s="35"/>
      <c r="P99" s="35"/>
      <c r="Q99" s="176"/>
      <c r="R99" s="25"/>
      <c r="S99" s="153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33" customHeight="1" x14ac:dyDescent="0.2">
      <c r="A100" s="236"/>
      <c r="B100" s="235" t="s">
        <v>241</v>
      </c>
      <c r="C100" s="206" t="s">
        <v>242</v>
      </c>
      <c r="D100" s="237"/>
      <c r="E100" s="154">
        <f>F100+G100+H100</f>
        <v>1511.3999999999999</v>
      </c>
      <c r="F100" s="35"/>
      <c r="G100" s="35">
        <v>1360.3</v>
      </c>
      <c r="H100" s="35">
        <v>151.1</v>
      </c>
      <c r="I100" s="35"/>
      <c r="J100" s="47">
        <f t="shared" si="28"/>
        <v>0</v>
      </c>
      <c r="K100" s="35"/>
      <c r="L100" s="35"/>
      <c r="M100" s="90"/>
      <c r="N100" s="35"/>
      <c r="O100" s="35"/>
      <c r="P100" s="265" t="s">
        <v>320</v>
      </c>
      <c r="Q100" s="176"/>
      <c r="R100" s="25"/>
      <c r="S100" s="153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33" customHeight="1" x14ac:dyDescent="0.2">
      <c r="A101" s="236"/>
      <c r="B101" s="235" t="s">
        <v>243</v>
      </c>
      <c r="C101" s="239" t="s">
        <v>244</v>
      </c>
      <c r="D101" s="237"/>
      <c r="E101" s="154">
        <f t="shared" ref="E101:E112" si="29">F101+G101+H101</f>
        <v>624.69999999999993</v>
      </c>
      <c r="F101" s="35"/>
      <c r="G101" s="35">
        <v>562.29999999999995</v>
      </c>
      <c r="H101" s="35">
        <v>62.4</v>
      </c>
      <c r="I101" s="35"/>
      <c r="J101" s="47">
        <f t="shared" si="28"/>
        <v>0</v>
      </c>
      <c r="K101" s="35"/>
      <c r="L101" s="35"/>
      <c r="M101" s="90"/>
      <c r="N101" s="35"/>
      <c r="O101" s="35"/>
      <c r="P101" s="265"/>
      <c r="Q101" s="176"/>
      <c r="R101" s="25"/>
      <c r="S101" s="153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">
      <c r="A102" s="236"/>
      <c r="B102" s="235" t="s">
        <v>245</v>
      </c>
      <c r="C102" s="239" t="s">
        <v>246</v>
      </c>
      <c r="D102" s="237"/>
      <c r="E102" s="154">
        <f t="shared" si="29"/>
        <v>1957.8</v>
      </c>
      <c r="F102" s="35"/>
      <c r="G102" s="35">
        <v>1762.6</v>
      </c>
      <c r="H102" s="35">
        <v>195.2</v>
      </c>
      <c r="I102" s="35"/>
      <c r="J102" s="47">
        <f t="shared" si="28"/>
        <v>0</v>
      </c>
      <c r="K102" s="35"/>
      <c r="L102" s="35"/>
      <c r="M102" s="90"/>
      <c r="N102" s="35"/>
      <c r="O102" s="35"/>
      <c r="P102" s="265"/>
      <c r="Q102" s="176"/>
      <c r="R102" s="25"/>
      <c r="S102" s="153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4.25" customHeight="1" x14ac:dyDescent="0.2">
      <c r="A103" s="236"/>
      <c r="B103" s="235" t="s">
        <v>247</v>
      </c>
      <c r="C103" s="239" t="s">
        <v>248</v>
      </c>
      <c r="D103" s="237"/>
      <c r="E103" s="154">
        <f t="shared" si="29"/>
        <v>1118.8</v>
      </c>
      <c r="F103" s="35"/>
      <c r="G103" s="35">
        <v>1006.9</v>
      </c>
      <c r="H103" s="35">
        <v>111.9</v>
      </c>
      <c r="I103" s="35"/>
      <c r="J103" s="47">
        <f t="shared" si="28"/>
        <v>0</v>
      </c>
      <c r="K103" s="35"/>
      <c r="L103" s="35"/>
      <c r="M103" s="90"/>
      <c r="N103" s="35"/>
      <c r="O103" s="35"/>
      <c r="P103" s="265"/>
      <c r="Q103" s="176"/>
      <c r="R103" s="25"/>
      <c r="S103" s="153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4.75" customHeight="1" x14ac:dyDescent="0.2">
      <c r="A104" s="236"/>
      <c r="B104" s="235" t="s">
        <v>249</v>
      </c>
      <c r="C104" s="239" t="s">
        <v>250</v>
      </c>
      <c r="D104" s="237"/>
      <c r="E104" s="154">
        <f t="shared" si="29"/>
        <v>7696.3</v>
      </c>
      <c r="F104" s="35"/>
      <c r="G104" s="35">
        <v>6926.6</v>
      </c>
      <c r="H104" s="35">
        <v>769.7</v>
      </c>
      <c r="I104" s="35"/>
      <c r="J104" s="47">
        <f t="shared" si="28"/>
        <v>0</v>
      </c>
      <c r="K104" s="35"/>
      <c r="L104" s="35"/>
      <c r="M104" s="90"/>
      <c r="N104" s="35"/>
      <c r="O104" s="35"/>
      <c r="P104" s="265"/>
      <c r="Q104" s="176"/>
      <c r="R104" s="25"/>
      <c r="S104" s="153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4.75" customHeight="1" x14ac:dyDescent="0.2">
      <c r="A105" s="236"/>
      <c r="B105" s="235"/>
      <c r="C105" s="239" t="s">
        <v>111</v>
      </c>
      <c r="D105" s="237"/>
      <c r="E105" s="154">
        <f t="shared" si="29"/>
        <v>89.2</v>
      </c>
      <c r="F105" s="35"/>
      <c r="G105" s="35"/>
      <c r="H105" s="35">
        <v>89.2</v>
      </c>
      <c r="I105" s="35"/>
      <c r="J105" s="47">
        <f t="shared" si="28"/>
        <v>0</v>
      </c>
      <c r="K105" s="35"/>
      <c r="L105" s="35"/>
      <c r="M105" s="90"/>
      <c r="N105" s="35"/>
      <c r="O105" s="35"/>
      <c r="P105" s="265"/>
      <c r="Q105" s="176"/>
      <c r="R105" s="25"/>
      <c r="S105" s="153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46.5" customHeight="1" x14ac:dyDescent="0.2">
      <c r="A106" s="236"/>
      <c r="B106" s="235" t="s">
        <v>251</v>
      </c>
      <c r="C106" s="239" t="s">
        <v>252</v>
      </c>
      <c r="D106" s="237"/>
      <c r="E106" s="154">
        <f t="shared" si="29"/>
        <v>703.8</v>
      </c>
      <c r="F106" s="35"/>
      <c r="G106" s="35">
        <v>633.4</v>
      </c>
      <c r="H106" s="35">
        <v>70.400000000000006</v>
      </c>
      <c r="I106" s="35"/>
      <c r="J106" s="47">
        <f t="shared" si="28"/>
        <v>0</v>
      </c>
      <c r="K106" s="35"/>
      <c r="L106" s="35"/>
      <c r="M106" s="90"/>
      <c r="N106" s="35"/>
      <c r="O106" s="35"/>
      <c r="P106" s="265"/>
      <c r="Q106" s="176"/>
      <c r="R106" s="25"/>
      <c r="S106" s="153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43.5" customHeight="1" x14ac:dyDescent="0.2">
      <c r="A107" s="236"/>
      <c r="B107" s="235" t="s">
        <v>253</v>
      </c>
      <c r="C107" s="239" t="s">
        <v>254</v>
      </c>
      <c r="D107" s="237"/>
      <c r="E107" s="154">
        <f t="shared" si="29"/>
        <v>595.4</v>
      </c>
      <c r="F107" s="35"/>
      <c r="G107" s="35">
        <v>535.9</v>
      </c>
      <c r="H107" s="35">
        <v>59.5</v>
      </c>
      <c r="I107" s="35"/>
      <c r="J107" s="47">
        <f t="shared" si="28"/>
        <v>0</v>
      </c>
      <c r="K107" s="35"/>
      <c r="L107" s="35"/>
      <c r="M107" s="90"/>
      <c r="N107" s="35"/>
      <c r="O107" s="35"/>
      <c r="P107" s="265"/>
      <c r="Q107" s="176"/>
      <c r="R107" s="25"/>
      <c r="S107" s="153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42.75" customHeight="1" x14ac:dyDescent="0.2">
      <c r="A108" s="236"/>
      <c r="B108" s="235" t="s">
        <v>255</v>
      </c>
      <c r="C108" s="239" t="s">
        <v>256</v>
      </c>
      <c r="D108" s="237"/>
      <c r="E108" s="154">
        <f t="shared" si="29"/>
        <v>706.5</v>
      </c>
      <c r="F108" s="35"/>
      <c r="G108" s="35">
        <v>635.9</v>
      </c>
      <c r="H108" s="35">
        <v>70.599999999999994</v>
      </c>
      <c r="I108" s="35"/>
      <c r="J108" s="47">
        <f t="shared" si="28"/>
        <v>0</v>
      </c>
      <c r="K108" s="35"/>
      <c r="L108" s="35"/>
      <c r="M108" s="90"/>
      <c r="N108" s="35"/>
      <c r="O108" s="35"/>
      <c r="P108" s="265"/>
      <c r="Q108" s="176"/>
      <c r="R108" s="25"/>
      <c r="S108" s="153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42.75" customHeight="1" x14ac:dyDescent="0.2">
      <c r="A109" s="236"/>
      <c r="B109" s="235" t="s">
        <v>257</v>
      </c>
      <c r="C109" s="239" t="s">
        <v>258</v>
      </c>
      <c r="D109" s="237"/>
      <c r="E109" s="154">
        <f t="shared" si="29"/>
        <v>703.8</v>
      </c>
      <c r="F109" s="35"/>
      <c r="G109" s="35">
        <v>633.4</v>
      </c>
      <c r="H109" s="35">
        <v>70.400000000000006</v>
      </c>
      <c r="I109" s="35"/>
      <c r="J109" s="47">
        <f t="shared" si="28"/>
        <v>0</v>
      </c>
      <c r="K109" s="35"/>
      <c r="L109" s="35"/>
      <c r="M109" s="90"/>
      <c r="N109" s="35"/>
      <c r="O109" s="35"/>
      <c r="P109" s="265"/>
      <c r="Q109" s="176"/>
      <c r="R109" s="25"/>
      <c r="S109" s="153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45" customHeight="1" x14ac:dyDescent="0.2">
      <c r="A110" s="236"/>
      <c r="B110" s="235" t="s">
        <v>259</v>
      </c>
      <c r="C110" s="239" t="s">
        <v>260</v>
      </c>
      <c r="D110" s="237"/>
      <c r="E110" s="154">
        <f t="shared" si="29"/>
        <v>1529.5</v>
      </c>
      <c r="F110" s="35"/>
      <c r="G110" s="35">
        <v>1376.5</v>
      </c>
      <c r="H110" s="203">
        <v>153</v>
      </c>
      <c r="I110" s="35"/>
      <c r="J110" s="47">
        <f t="shared" si="28"/>
        <v>0</v>
      </c>
      <c r="K110" s="35"/>
      <c r="L110" s="35"/>
      <c r="M110" s="90"/>
      <c r="N110" s="35"/>
      <c r="O110" s="35"/>
      <c r="P110" s="265"/>
      <c r="Q110" s="176"/>
      <c r="R110" s="25"/>
      <c r="S110" s="153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5.5" customHeight="1" x14ac:dyDescent="0.2">
      <c r="A111" s="162"/>
      <c r="B111" s="222" t="s">
        <v>261</v>
      </c>
      <c r="C111" s="223" t="s">
        <v>261</v>
      </c>
      <c r="D111" s="89"/>
      <c r="E111" s="154">
        <f t="shared" si="29"/>
        <v>1066.3</v>
      </c>
      <c r="F111" s="174"/>
      <c r="G111" s="174">
        <v>959.7</v>
      </c>
      <c r="H111" s="155">
        <v>106.6</v>
      </c>
      <c r="I111" s="44"/>
      <c r="J111" s="47">
        <f t="shared" si="28"/>
        <v>0</v>
      </c>
      <c r="K111" s="47"/>
      <c r="L111" s="91"/>
      <c r="M111" s="90">
        <v>0</v>
      </c>
      <c r="N111" s="31"/>
      <c r="O111" s="31">
        <f>J111/E111</f>
        <v>0</v>
      </c>
      <c r="P111" s="265"/>
      <c r="Q111" s="176">
        <f t="shared" si="18"/>
        <v>1066.3</v>
      </c>
      <c r="R111" s="25"/>
      <c r="S111" s="153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69.75" customHeight="1" x14ac:dyDescent="0.2">
      <c r="A112" s="162"/>
      <c r="B112" s="222" t="s">
        <v>262</v>
      </c>
      <c r="C112" s="223" t="s">
        <v>263</v>
      </c>
      <c r="D112" s="89"/>
      <c r="E112" s="154">
        <f t="shared" si="29"/>
        <v>6000</v>
      </c>
      <c r="F112" s="174"/>
      <c r="G112" s="174">
        <v>5580</v>
      </c>
      <c r="H112" s="155">
        <v>420</v>
      </c>
      <c r="I112" s="44"/>
      <c r="J112" s="47">
        <f t="shared" si="28"/>
        <v>0</v>
      </c>
      <c r="K112" s="47"/>
      <c r="L112" s="91"/>
      <c r="M112" s="90"/>
      <c r="N112" s="31"/>
      <c r="O112" s="31"/>
      <c r="P112" s="122" t="s">
        <v>298</v>
      </c>
      <c r="Q112" s="176"/>
      <c r="R112" s="25"/>
      <c r="S112" s="153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75.75" customHeight="1" x14ac:dyDescent="0.2">
      <c r="A113" s="162"/>
      <c r="B113" s="286" t="s">
        <v>120</v>
      </c>
      <c r="C113" s="205" t="s">
        <v>290</v>
      </c>
      <c r="D113" s="89"/>
      <c r="E113" s="154">
        <f>F113+G113+H113</f>
        <v>170</v>
      </c>
      <c r="F113" s="174"/>
      <c r="G113" s="174"/>
      <c r="H113" s="155">
        <v>170</v>
      </c>
      <c r="I113" s="44"/>
      <c r="J113" s="47">
        <f t="shared" si="28"/>
        <v>0</v>
      </c>
      <c r="K113" s="47"/>
      <c r="L113" s="91"/>
      <c r="M113" s="90">
        <v>0</v>
      </c>
      <c r="N113" s="31"/>
      <c r="O113" s="31">
        <f>J113/E113</f>
        <v>0</v>
      </c>
      <c r="P113" s="122" t="s">
        <v>168</v>
      </c>
      <c r="Q113" s="176">
        <f t="shared" si="18"/>
        <v>170</v>
      </c>
      <c r="R113" s="25"/>
      <c r="S113" s="153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2.5" customHeight="1" x14ac:dyDescent="0.2">
      <c r="A114" s="162"/>
      <c r="B114" s="286"/>
      <c r="C114" s="205" t="s">
        <v>264</v>
      </c>
      <c r="D114" s="89"/>
      <c r="E114" s="154">
        <f>F114+G114+H114</f>
        <v>30</v>
      </c>
      <c r="F114" s="174"/>
      <c r="G114" s="174"/>
      <c r="H114" s="155">
        <v>30</v>
      </c>
      <c r="I114" s="44"/>
      <c r="J114" s="47">
        <f t="shared" si="28"/>
        <v>0</v>
      </c>
      <c r="K114" s="47"/>
      <c r="L114" s="91"/>
      <c r="M114" s="90"/>
      <c r="N114" s="31"/>
      <c r="O114" s="31"/>
      <c r="P114" s="122"/>
      <c r="Q114" s="176"/>
      <c r="R114" s="25"/>
      <c r="S114" s="153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42" customHeight="1" x14ac:dyDescent="0.2">
      <c r="A115" s="162"/>
      <c r="B115" s="286"/>
      <c r="C115" s="206" t="s">
        <v>187</v>
      </c>
      <c r="D115" s="89"/>
      <c r="E115" s="154">
        <f>F115+G115+H115</f>
        <v>99.8</v>
      </c>
      <c r="F115" s="174"/>
      <c r="G115" s="174"/>
      <c r="H115" s="155">
        <v>99.8</v>
      </c>
      <c r="I115" s="44"/>
      <c r="J115" s="47">
        <f t="shared" si="28"/>
        <v>0</v>
      </c>
      <c r="K115" s="47"/>
      <c r="L115" s="91"/>
      <c r="M115" s="90">
        <v>0</v>
      </c>
      <c r="N115" s="31"/>
      <c r="O115" s="31"/>
      <c r="P115" s="122" t="s">
        <v>321</v>
      </c>
      <c r="Q115" s="176"/>
      <c r="R115" s="25"/>
      <c r="S115" s="153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2.5" customHeight="1" x14ac:dyDescent="0.2">
      <c r="A116" s="327" t="s">
        <v>47</v>
      </c>
      <c r="B116" s="328"/>
      <c r="C116" s="329"/>
      <c r="D116" s="92"/>
      <c r="E116" s="87">
        <f>SUM(E98:E115)</f>
        <v>28710.799999999999</v>
      </c>
      <c r="F116" s="87">
        <f t="shared" ref="F116:N116" si="30">SUM(F98:F115)</f>
        <v>0</v>
      </c>
      <c r="G116" s="87">
        <f t="shared" si="30"/>
        <v>21973.5</v>
      </c>
      <c r="H116" s="87">
        <f t="shared" si="30"/>
        <v>6737.2999999999993</v>
      </c>
      <c r="I116" s="87">
        <f t="shared" si="30"/>
        <v>0</v>
      </c>
      <c r="J116" s="87">
        <f t="shared" si="30"/>
        <v>1599.9</v>
      </c>
      <c r="K116" s="87">
        <f t="shared" si="30"/>
        <v>0</v>
      </c>
      <c r="L116" s="87">
        <f t="shared" si="30"/>
        <v>0</v>
      </c>
      <c r="M116" s="87">
        <f t="shared" si="30"/>
        <v>1599.9</v>
      </c>
      <c r="N116" s="87">
        <f t="shared" si="30"/>
        <v>0</v>
      </c>
      <c r="O116" s="87">
        <f>J116/E116*100</f>
        <v>5.5724675035178404</v>
      </c>
      <c r="P116" s="131"/>
      <c r="Q116" s="176">
        <f t="shared" ref="Q116:Q149" si="31">E116-J116</f>
        <v>27110.899999999998</v>
      </c>
      <c r="R116" s="87"/>
      <c r="S116" s="87"/>
      <c r="T116" s="153"/>
      <c r="U116" s="153"/>
      <c r="V116" s="2"/>
      <c r="W116" s="2"/>
      <c r="X116" s="2"/>
      <c r="Y116" s="2"/>
      <c r="Z116" s="2"/>
      <c r="AA116" s="2"/>
      <c r="AB116" s="2"/>
      <c r="AC116" s="2"/>
    </row>
    <row r="117" spans="1:29" ht="77.25" customHeight="1" x14ac:dyDescent="0.2">
      <c r="A117" s="224"/>
      <c r="B117" s="220" t="s">
        <v>189</v>
      </c>
      <c r="C117" s="206" t="s">
        <v>188</v>
      </c>
      <c r="D117" s="224"/>
      <c r="E117" s="156">
        <f>F117+G117+H117</f>
        <v>100</v>
      </c>
      <c r="F117" s="156"/>
      <c r="G117" s="156"/>
      <c r="H117" s="156">
        <v>100</v>
      </c>
      <c r="I117" s="225"/>
      <c r="J117" s="156">
        <f>K117+L117+M117</f>
        <v>0</v>
      </c>
      <c r="K117" s="156"/>
      <c r="L117" s="156"/>
      <c r="M117" s="156">
        <v>0</v>
      </c>
      <c r="N117" s="156"/>
      <c r="O117" s="156"/>
      <c r="P117" s="122" t="s">
        <v>321</v>
      </c>
      <c r="Q117" s="176"/>
      <c r="R117" s="53"/>
      <c r="S117" s="153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9.5" hidden="1" customHeight="1" x14ac:dyDescent="0.2">
      <c r="A118" s="224"/>
      <c r="B118" s="227" t="s">
        <v>120</v>
      </c>
      <c r="C118" s="206" t="s">
        <v>190</v>
      </c>
      <c r="D118" s="224"/>
      <c r="E118" s="156">
        <f>F118+G118+H118</f>
        <v>0</v>
      </c>
      <c r="F118" s="156"/>
      <c r="G118" s="156"/>
      <c r="H118" s="156">
        <v>0</v>
      </c>
      <c r="I118" s="225"/>
      <c r="J118" s="156">
        <f>K118+L118+M118</f>
        <v>0</v>
      </c>
      <c r="K118" s="156"/>
      <c r="L118" s="156"/>
      <c r="M118" s="156"/>
      <c r="N118" s="156"/>
      <c r="O118" s="156"/>
      <c r="P118" s="226"/>
      <c r="Q118" s="176"/>
      <c r="R118" s="53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2.5" customHeight="1" x14ac:dyDescent="0.2">
      <c r="A119" s="327" t="s">
        <v>47</v>
      </c>
      <c r="B119" s="328"/>
      <c r="C119" s="329"/>
      <c r="D119" s="92"/>
      <c r="E119" s="87">
        <f>SUM(E117:E118)</f>
        <v>100</v>
      </c>
      <c r="F119" s="87">
        <f t="shared" ref="F119:N119" si="32">SUM(F117:F118)</f>
        <v>0</v>
      </c>
      <c r="G119" s="87">
        <f t="shared" si="32"/>
        <v>0</v>
      </c>
      <c r="H119" s="87">
        <f t="shared" si="32"/>
        <v>100</v>
      </c>
      <c r="I119" s="87">
        <f t="shared" si="32"/>
        <v>0</v>
      </c>
      <c r="J119" s="87">
        <f t="shared" si="32"/>
        <v>0</v>
      </c>
      <c r="K119" s="87">
        <f t="shared" si="32"/>
        <v>0</v>
      </c>
      <c r="L119" s="87">
        <f t="shared" si="32"/>
        <v>0</v>
      </c>
      <c r="M119" s="87">
        <f t="shared" si="32"/>
        <v>0</v>
      </c>
      <c r="N119" s="87">
        <f t="shared" si="32"/>
        <v>0</v>
      </c>
      <c r="O119" s="87">
        <f>J119/E119*100</f>
        <v>0</v>
      </c>
      <c r="P119" s="131"/>
      <c r="Q119" s="176"/>
      <c r="R119" s="87"/>
      <c r="S119" s="87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313" t="s">
        <v>34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5"/>
      <c r="Q120" s="176">
        <f t="shared" si="31"/>
        <v>0</v>
      </c>
      <c r="R120" s="25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42" customHeight="1" x14ac:dyDescent="0.2">
      <c r="A121" s="147" t="s">
        <v>65</v>
      </c>
      <c r="B121" s="94" t="s">
        <v>35</v>
      </c>
      <c r="C121" s="123" t="s">
        <v>36</v>
      </c>
      <c r="D121" s="47">
        <v>100</v>
      </c>
      <c r="E121" s="47">
        <f>F121+G121+H121+I121</f>
        <v>100</v>
      </c>
      <c r="F121" s="44"/>
      <c r="G121" s="44"/>
      <c r="H121" s="47">
        <v>100</v>
      </c>
      <c r="I121" s="44"/>
      <c r="J121" s="47">
        <f>K121+L121+M121+N121</f>
        <v>52.4</v>
      </c>
      <c r="K121" s="44"/>
      <c r="L121" s="44"/>
      <c r="M121" s="47">
        <v>52.4</v>
      </c>
      <c r="N121" s="31"/>
      <c r="O121" s="31">
        <f>J121/E121*100</f>
        <v>52.400000000000006</v>
      </c>
      <c r="P121" s="122" t="s">
        <v>281</v>
      </c>
      <c r="Q121" s="176">
        <f t="shared" si="31"/>
        <v>47.6</v>
      </c>
      <c r="R121" s="25"/>
      <c r="S121" s="153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42" customHeight="1" x14ac:dyDescent="0.2">
      <c r="A122" s="146"/>
      <c r="B122" s="94" t="s">
        <v>135</v>
      </c>
      <c r="C122" s="123" t="s">
        <v>136</v>
      </c>
      <c r="D122" s="47"/>
      <c r="E122" s="47">
        <f>F122+G122+H122+I122</f>
        <v>99.8</v>
      </c>
      <c r="F122" s="44"/>
      <c r="G122" s="44"/>
      <c r="H122" s="47">
        <v>99.8</v>
      </c>
      <c r="I122" s="44"/>
      <c r="J122" s="47">
        <f>K122+L122+M122+N122</f>
        <v>76.7</v>
      </c>
      <c r="K122" s="44"/>
      <c r="L122" s="44"/>
      <c r="M122" s="47">
        <v>76.7</v>
      </c>
      <c r="N122" s="31"/>
      <c r="O122" s="31">
        <f t="shared" ref="O122:O129" si="33">J122/E122*100</f>
        <v>76.853707414829671</v>
      </c>
      <c r="P122" s="122" t="s">
        <v>322</v>
      </c>
      <c r="Q122" s="176">
        <f t="shared" si="31"/>
        <v>23.099999999999994</v>
      </c>
      <c r="R122" s="25"/>
      <c r="S122" s="153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44.25" customHeight="1" x14ac:dyDescent="0.2">
      <c r="A123" s="146" t="s">
        <v>121</v>
      </c>
      <c r="B123" s="144" t="s">
        <v>83</v>
      </c>
      <c r="C123" s="123" t="s">
        <v>101</v>
      </c>
      <c r="D123" s="47"/>
      <c r="E123" s="47">
        <f t="shared" ref="E123:E125" si="34">H123</f>
        <v>10.5</v>
      </c>
      <c r="F123" s="44"/>
      <c r="G123" s="44"/>
      <c r="H123" s="47">
        <v>10.5</v>
      </c>
      <c r="I123" s="44"/>
      <c r="J123" s="47">
        <f>M123</f>
        <v>6.3</v>
      </c>
      <c r="K123" s="47"/>
      <c r="L123" s="47"/>
      <c r="M123" s="47">
        <v>6.3</v>
      </c>
      <c r="N123" s="31"/>
      <c r="O123" s="31">
        <f t="shared" si="33"/>
        <v>60</v>
      </c>
      <c r="P123" s="122" t="s">
        <v>280</v>
      </c>
      <c r="Q123" s="176">
        <f t="shared" si="31"/>
        <v>4.2</v>
      </c>
      <c r="R123" s="25"/>
      <c r="S123" s="153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43.5" customHeight="1" x14ac:dyDescent="0.2">
      <c r="A124" s="146" t="s">
        <v>121</v>
      </c>
      <c r="B124" s="143" t="s">
        <v>102</v>
      </c>
      <c r="C124" s="123" t="s">
        <v>101</v>
      </c>
      <c r="D124" s="47">
        <v>0</v>
      </c>
      <c r="E124" s="47">
        <f t="shared" si="34"/>
        <v>9.6</v>
      </c>
      <c r="F124" s="31"/>
      <c r="G124" s="31"/>
      <c r="H124" s="46">
        <v>9.6</v>
      </c>
      <c r="I124" s="31"/>
      <c r="J124" s="47">
        <f>K124+L124+M124+N124</f>
        <v>8.4</v>
      </c>
      <c r="K124" s="46"/>
      <c r="L124" s="46"/>
      <c r="M124" s="46">
        <v>8.4</v>
      </c>
      <c r="N124" s="31"/>
      <c r="O124" s="31">
        <f t="shared" si="33"/>
        <v>87.500000000000014</v>
      </c>
      <c r="P124" s="122" t="s">
        <v>323</v>
      </c>
      <c r="Q124" s="176">
        <f t="shared" si="31"/>
        <v>1.1999999999999993</v>
      </c>
      <c r="R124" s="25"/>
      <c r="S124" s="153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45.75" customHeight="1" x14ac:dyDescent="0.2">
      <c r="A125" s="175" t="s">
        <v>133</v>
      </c>
      <c r="B125" s="191" t="s">
        <v>146</v>
      </c>
      <c r="C125" s="140" t="s">
        <v>101</v>
      </c>
      <c r="D125" s="47"/>
      <c r="E125" s="47">
        <f t="shared" si="34"/>
        <v>3.1</v>
      </c>
      <c r="F125" s="31"/>
      <c r="G125" s="31"/>
      <c r="H125" s="46">
        <v>3.1</v>
      </c>
      <c r="I125" s="31"/>
      <c r="J125" s="44">
        <f t="shared" ref="J125:J129" si="35">M125+L125</f>
        <v>0.2</v>
      </c>
      <c r="K125" s="31"/>
      <c r="L125" s="31"/>
      <c r="M125" s="31">
        <v>0.2</v>
      </c>
      <c r="N125" s="31"/>
      <c r="O125" s="31">
        <f t="shared" si="33"/>
        <v>6.4516129032258061</v>
      </c>
      <c r="P125" s="122" t="s">
        <v>282</v>
      </c>
      <c r="Q125" s="176">
        <f t="shared" si="31"/>
        <v>2.9</v>
      </c>
      <c r="R125" s="25"/>
      <c r="S125" s="153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45.75" customHeight="1" x14ac:dyDescent="0.2">
      <c r="A126" s="217"/>
      <c r="B126" s="219" t="s">
        <v>189</v>
      </c>
      <c r="C126" s="228" t="s">
        <v>191</v>
      </c>
      <c r="D126" s="47"/>
      <c r="E126" s="47">
        <f>H126</f>
        <v>30</v>
      </c>
      <c r="F126" s="31"/>
      <c r="G126" s="31"/>
      <c r="H126" s="46">
        <v>30</v>
      </c>
      <c r="I126" s="31"/>
      <c r="J126" s="44">
        <f t="shared" si="35"/>
        <v>13.8</v>
      </c>
      <c r="K126" s="31"/>
      <c r="L126" s="31"/>
      <c r="M126" s="31">
        <v>13.8</v>
      </c>
      <c r="N126" s="31"/>
      <c r="O126" s="31"/>
      <c r="P126" s="122"/>
      <c r="Q126" s="176"/>
      <c r="R126" s="25"/>
      <c r="S126" s="153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45.75" customHeight="1" x14ac:dyDescent="0.2">
      <c r="A127" s="247"/>
      <c r="B127" s="246" t="s">
        <v>189</v>
      </c>
      <c r="C127" s="228" t="s">
        <v>291</v>
      </c>
      <c r="D127" s="47"/>
      <c r="E127" s="47">
        <f>H127</f>
        <v>11</v>
      </c>
      <c r="F127" s="31"/>
      <c r="G127" s="31"/>
      <c r="H127" s="46">
        <v>11</v>
      </c>
      <c r="I127" s="31"/>
      <c r="J127" s="44">
        <f t="shared" si="35"/>
        <v>0</v>
      </c>
      <c r="K127" s="31"/>
      <c r="L127" s="31"/>
      <c r="M127" s="31">
        <v>0</v>
      </c>
      <c r="N127" s="31"/>
      <c r="O127" s="31"/>
      <c r="P127" s="122"/>
      <c r="Q127" s="176"/>
      <c r="R127" s="25"/>
      <c r="S127" s="153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54.75" customHeight="1" x14ac:dyDescent="0.2">
      <c r="A128" s="265"/>
      <c r="B128" s="266" t="s">
        <v>192</v>
      </c>
      <c r="C128" s="228" t="s">
        <v>292</v>
      </c>
      <c r="D128" s="47"/>
      <c r="E128" s="47">
        <f>H128</f>
        <v>603.9</v>
      </c>
      <c r="F128" s="31"/>
      <c r="G128" s="31"/>
      <c r="H128" s="46">
        <v>603.9</v>
      </c>
      <c r="I128" s="31"/>
      <c r="J128" s="44">
        <f t="shared" si="35"/>
        <v>603.79999999999995</v>
      </c>
      <c r="K128" s="31"/>
      <c r="L128" s="31"/>
      <c r="M128" s="31">
        <v>603.79999999999995</v>
      </c>
      <c r="N128" s="31"/>
      <c r="O128" s="31">
        <f t="shared" si="33"/>
        <v>99.983440967047528</v>
      </c>
      <c r="P128" s="122" t="s">
        <v>222</v>
      </c>
      <c r="Q128" s="176">
        <f t="shared" si="31"/>
        <v>0.10000000000002274</v>
      </c>
      <c r="R128" s="25"/>
      <c r="S128" s="153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8.5" customHeight="1" x14ac:dyDescent="0.2">
      <c r="A129" s="265"/>
      <c r="B129" s="266"/>
      <c r="C129" s="229" t="s">
        <v>293</v>
      </c>
      <c r="D129" s="47">
        <v>164.7</v>
      </c>
      <c r="E129" s="47">
        <f>H129+G129</f>
        <v>25</v>
      </c>
      <c r="F129" s="46"/>
      <c r="G129" s="46"/>
      <c r="H129" s="46">
        <v>25</v>
      </c>
      <c r="I129" s="31"/>
      <c r="J129" s="44">
        <f t="shared" si="35"/>
        <v>0</v>
      </c>
      <c r="K129" s="31"/>
      <c r="L129" s="31"/>
      <c r="M129" s="31">
        <v>0</v>
      </c>
      <c r="N129" s="31"/>
      <c r="O129" s="31">
        <f t="shared" si="33"/>
        <v>0</v>
      </c>
      <c r="P129" s="122"/>
      <c r="Q129" s="176">
        <f t="shared" si="31"/>
        <v>25</v>
      </c>
      <c r="R129" s="25"/>
      <c r="S129" s="153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1" customHeight="1" x14ac:dyDescent="0.2">
      <c r="A130" s="327" t="s">
        <v>47</v>
      </c>
      <c r="B130" s="328"/>
      <c r="C130" s="329"/>
      <c r="D130" s="93"/>
      <c r="E130" s="87">
        <f>SUM(E121:E129)</f>
        <v>892.9</v>
      </c>
      <c r="F130" s="87">
        <f>SUM(F121:F129)</f>
        <v>0</v>
      </c>
      <c r="G130" s="87">
        <f>SUM(G121:G129)</f>
        <v>0</v>
      </c>
      <c r="H130" s="87">
        <f>SUM(H121:H129)</f>
        <v>892.9</v>
      </c>
      <c r="I130" s="88">
        <f>SUM(I121:I124)</f>
        <v>0</v>
      </c>
      <c r="J130" s="87">
        <f>SUM(J121:J129)</f>
        <v>761.59999999999991</v>
      </c>
      <c r="K130" s="87">
        <f>SUM(K121:K129)</f>
        <v>0</v>
      </c>
      <c r="L130" s="87">
        <f>SUM(L121:L129)</f>
        <v>0</v>
      </c>
      <c r="M130" s="87">
        <f>SUM(M121:M129)</f>
        <v>761.59999999999991</v>
      </c>
      <c r="N130" s="88">
        <f>SUM(N121:N124)</f>
        <v>0</v>
      </c>
      <c r="O130" s="87">
        <f>J130/E130*100</f>
        <v>85.295105834919909</v>
      </c>
      <c r="P130" s="130"/>
      <c r="Q130" s="176">
        <f t="shared" si="31"/>
        <v>131.30000000000007</v>
      </c>
      <c r="R130" s="87"/>
      <c r="S130" s="87"/>
      <c r="T130" s="153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49.5" customHeight="1" x14ac:dyDescent="0.2">
      <c r="A131" s="377" t="s">
        <v>122</v>
      </c>
      <c r="B131" s="378"/>
      <c r="C131" s="379"/>
      <c r="D131" s="95"/>
      <c r="E131" s="96">
        <f t="shared" ref="E131:N131" si="36">SUM(E132:E168)</f>
        <v>36377.800000000003</v>
      </c>
      <c r="F131" s="96">
        <f t="shared" si="36"/>
        <v>0</v>
      </c>
      <c r="G131" s="96">
        <f t="shared" si="36"/>
        <v>11060</v>
      </c>
      <c r="H131" s="96">
        <f t="shared" si="36"/>
        <v>25317.8</v>
      </c>
      <c r="I131" s="97">
        <f t="shared" si="36"/>
        <v>0</v>
      </c>
      <c r="J131" s="96">
        <f t="shared" si="36"/>
        <v>13205.000000000002</v>
      </c>
      <c r="K131" s="96">
        <f t="shared" si="36"/>
        <v>0</v>
      </c>
      <c r="L131" s="96">
        <f t="shared" si="36"/>
        <v>0</v>
      </c>
      <c r="M131" s="96">
        <f t="shared" si="36"/>
        <v>13205.000000000002</v>
      </c>
      <c r="N131" s="98">
        <f t="shared" si="36"/>
        <v>0</v>
      </c>
      <c r="O131" s="99">
        <f>J131/E131*100</f>
        <v>36.299611301398102</v>
      </c>
      <c r="P131" s="132"/>
      <c r="Q131" s="176">
        <f t="shared" si="31"/>
        <v>23172.800000000003</v>
      </c>
      <c r="R131" s="96"/>
      <c r="S131" s="96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1" customHeight="1" x14ac:dyDescent="0.2">
      <c r="A132" s="147"/>
      <c r="B132" s="267" t="s">
        <v>265</v>
      </c>
      <c r="C132" s="268"/>
      <c r="D132" s="20">
        <v>6663.9</v>
      </c>
      <c r="E132" s="47">
        <f>G132+H132</f>
        <v>4205</v>
      </c>
      <c r="F132" s="44"/>
      <c r="G132" s="44"/>
      <c r="H132" s="47">
        <v>4205</v>
      </c>
      <c r="I132" s="44"/>
      <c r="J132" s="47">
        <f>M132</f>
        <v>2772.9</v>
      </c>
      <c r="K132" s="44"/>
      <c r="L132" s="44"/>
      <c r="M132" s="156">
        <v>2772.9</v>
      </c>
      <c r="N132" s="54"/>
      <c r="O132" s="46">
        <f>J132/E132*100</f>
        <v>65.942925089179553</v>
      </c>
      <c r="P132" s="119" t="s">
        <v>223</v>
      </c>
      <c r="Q132" s="176">
        <f t="shared" si="31"/>
        <v>1432.1</v>
      </c>
      <c r="R132" s="255"/>
      <c r="S132" s="153"/>
      <c r="T132" s="153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147"/>
      <c r="B133" s="269" t="s">
        <v>264</v>
      </c>
      <c r="C133" s="270"/>
      <c r="D133" s="20"/>
      <c r="E133" s="47">
        <f t="shared" ref="E133:E134" si="37">G133+H133</f>
        <v>30</v>
      </c>
      <c r="F133" s="44"/>
      <c r="G133" s="44"/>
      <c r="H133" s="47">
        <v>30</v>
      </c>
      <c r="I133" s="44"/>
      <c r="J133" s="47">
        <f t="shared" ref="J133:J134" si="38">M133</f>
        <v>10</v>
      </c>
      <c r="K133" s="44"/>
      <c r="L133" s="44"/>
      <c r="M133" s="156">
        <v>10</v>
      </c>
      <c r="N133" s="54"/>
      <c r="O133" s="46">
        <f t="shared" ref="O133:O168" si="39">J133/E133*100</f>
        <v>33.333333333333329</v>
      </c>
      <c r="P133" s="133"/>
      <c r="Q133" s="176">
        <f t="shared" si="31"/>
        <v>20</v>
      </c>
      <c r="R133" s="255"/>
      <c r="S133" s="153"/>
      <c r="T133" s="2"/>
      <c r="U133" s="262"/>
      <c r="V133" s="2"/>
      <c r="W133" s="2"/>
      <c r="X133" s="2"/>
      <c r="Y133" s="2"/>
      <c r="Z133" s="2"/>
      <c r="AA133" s="2"/>
      <c r="AB133" s="2"/>
      <c r="AC133" s="2"/>
    </row>
    <row r="134" spans="1:29" ht="75.75" customHeight="1" x14ac:dyDescent="0.2">
      <c r="A134" s="175"/>
      <c r="B134" s="269" t="s">
        <v>147</v>
      </c>
      <c r="C134" s="270"/>
      <c r="D134" s="20"/>
      <c r="E134" s="47">
        <f t="shared" si="37"/>
        <v>5000</v>
      </c>
      <c r="F134" s="44"/>
      <c r="G134" s="44"/>
      <c r="H134" s="47">
        <v>5000</v>
      </c>
      <c r="I134" s="44"/>
      <c r="J134" s="47">
        <f t="shared" si="38"/>
        <v>2629.2</v>
      </c>
      <c r="K134" s="44"/>
      <c r="L134" s="44"/>
      <c r="M134" s="156">
        <v>2629.2</v>
      </c>
      <c r="N134" s="54"/>
      <c r="O134" s="46">
        <f t="shared" si="39"/>
        <v>52.583999999999996</v>
      </c>
      <c r="P134" s="119" t="s">
        <v>224</v>
      </c>
      <c r="Q134" s="176">
        <f t="shared" si="31"/>
        <v>2370.8000000000002</v>
      </c>
      <c r="R134" s="255"/>
      <c r="S134" s="153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8.75" customHeight="1" x14ac:dyDescent="0.2">
      <c r="A135" s="147"/>
      <c r="B135" s="267" t="s">
        <v>193</v>
      </c>
      <c r="C135" s="268"/>
      <c r="D135" s="20">
        <v>2488.8000000000002</v>
      </c>
      <c r="E135" s="47">
        <f t="shared" ref="E135:E138" si="40">G135+H135</f>
        <v>2897</v>
      </c>
      <c r="F135" s="44"/>
      <c r="G135" s="44"/>
      <c r="H135" s="47">
        <v>2897</v>
      </c>
      <c r="I135" s="44"/>
      <c r="J135" s="47">
        <f>M135</f>
        <v>1532.5</v>
      </c>
      <c r="K135" s="47"/>
      <c r="L135" s="47"/>
      <c r="M135" s="156">
        <v>1532.5</v>
      </c>
      <c r="N135" s="46"/>
      <c r="O135" s="46">
        <f t="shared" si="39"/>
        <v>52.89955125992406</v>
      </c>
      <c r="P135" s="119" t="s">
        <v>225</v>
      </c>
      <c r="Q135" s="176">
        <f t="shared" si="31"/>
        <v>1364.5</v>
      </c>
      <c r="R135" s="256"/>
      <c r="S135" s="153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8.75" customHeight="1" x14ac:dyDescent="0.2">
      <c r="A136" s="214"/>
      <c r="B136" s="269" t="s">
        <v>194</v>
      </c>
      <c r="C136" s="270"/>
      <c r="D136" s="20"/>
      <c r="E136" s="47">
        <f t="shared" si="40"/>
        <v>3.9</v>
      </c>
      <c r="F136" s="44"/>
      <c r="G136" s="44"/>
      <c r="H136" s="47">
        <v>3.9</v>
      </c>
      <c r="I136" s="44"/>
      <c r="J136" s="47">
        <f t="shared" ref="J136:J137" si="41">M136</f>
        <v>0</v>
      </c>
      <c r="K136" s="47"/>
      <c r="L136" s="47"/>
      <c r="M136" s="156"/>
      <c r="N136" s="46"/>
      <c r="O136" s="46"/>
      <c r="P136" s="119"/>
      <c r="Q136" s="176"/>
      <c r="R136" s="177"/>
      <c r="S136" s="153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45.75" customHeight="1" x14ac:dyDescent="0.2">
      <c r="A137" s="214"/>
      <c r="B137" s="269" t="s">
        <v>195</v>
      </c>
      <c r="C137" s="270"/>
      <c r="D137" s="20"/>
      <c r="E137" s="47">
        <f t="shared" si="40"/>
        <v>99.1</v>
      </c>
      <c r="F137" s="44"/>
      <c r="G137" s="44"/>
      <c r="H137" s="47">
        <v>99.1</v>
      </c>
      <c r="I137" s="44"/>
      <c r="J137" s="47">
        <f t="shared" si="41"/>
        <v>99.1</v>
      </c>
      <c r="K137" s="47"/>
      <c r="L137" s="47"/>
      <c r="M137" s="156">
        <v>99.1</v>
      </c>
      <c r="N137" s="46"/>
      <c r="O137" s="46"/>
      <c r="P137" s="119" t="s">
        <v>226</v>
      </c>
      <c r="Q137" s="176"/>
      <c r="R137" s="256"/>
      <c r="S137" s="153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7.75" customHeight="1" x14ac:dyDescent="0.2">
      <c r="A138" s="197"/>
      <c r="B138" s="276" t="s">
        <v>196</v>
      </c>
      <c r="C138" s="268"/>
      <c r="D138" s="20"/>
      <c r="E138" s="47">
        <f t="shared" si="40"/>
        <v>1402</v>
      </c>
      <c r="F138" s="44"/>
      <c r="G138" s="44"/>
      <c r="H138" s="47">
        <v>1402</v>
      </c>
      <c r="I138" s="44"/>
      <c r="J138" s="47">
        <f>M138</f>
        <v>887.9</v>
      </c>
      <c r="K138" s="47"/>
      <c r="L138" s="47"/>
      <c r="M138" s="156">
        <v>887.9</v>
      </c>
      <c r="N138" s="46"/>
      <c r="O138" s="46"/>
      <c r="P138" s="119" t="s">
        <v>228</v>
      </c>
      <c r="Q138" s="176"/>
      <c r="R138" s="256"/>
      <c r="S138" s="153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71.25" customHeight="1" x14ac:dyDescent="0.2">
      <c r="A139" s="147"/>
      <c r="B139" s="267" t="s">
        <v>79</v>
      </c>
      <c r="C139" s="268"/>
      <c r="D139" s="19">
        <v>1537.4</v>
      </c>
      <c r="E139" s="47">
        <f>H139</f>
        <v>1037.4000000000001</v>
      </c>
      <c r="F139" s="44"/>
      <c r="G139" s="192"/>
      <c r="H139" s="47">
        <v>1037.4000000000001</v>
      </c>
      <c r="I139" s="44"/>
      <c r="J139" s="47">
        <f t="shared" ref="J139:J143" si="42">M139</f>
        <v>827</v>
      </c>
      <c r="K139" s="47"/>
      <c r="L139" s="47"/>
      <c r="M139" s="156">
        <v>827</v>
      </c>
      <c r="N139" s="31"/>
      <c r="O139" s="46">
        <f t="shared" si="39"/>
        <v>79.718527086948129</v>
      </c>
      <c r="P139" s="160" t="s">
        <v>170</v>
      </c>
      <c r="Q139" s="176">
        <f t="shared" si="31"/>
        <v>210.40000000000009</v>
      </c>
      <c r="R139" s="257"/>
      <c r="S139" s="153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7" customHeight="1" x14ac:dyDescent="0.2">
      <c r="A140" s="147"/>
      <c r="B140" s="267" t="s">
        <v>123</v>
      </c>
      <c r="C140" s="268"/>
      <c r="D140" s="60">
        <v>732</v>
      </c>
      <c r="E140" s="47">
        <f t="shared" ref="E140:E141" si="43">H140</f>
        <v>190</v>
      </c>
      <c r="F140" s="44"/>
      <c r="G140" s="44"/>
      <c r="H140" s="47">
        <v>190</v>
      </c>
      <c r="I140" s="44"/>
      <c r="J140" s="47">
        <f t="shared" si="42"/>
        <v>190</v>
      </c>
      <c r="K140" s="44"/>
      <c r="L140" s="44"/>
      <c r="M140" s="156">
        <v>190</v>
      </c>
      <c r="N140" s="31"/>
      <c r="O140" s="46">
        <f>J140/E140*100</f>
        <v>100</v>
      </c>
      <c r="P140" s="122" t="s">
        <v>283</v>
      </c>
      <c r="Q140" s="176">
        <f t="shared" si="31"/>
        <v>0</v>
      </c>
      <c r="R140" s="257"/>
      <c r="S140" s="153"/>
      <c r="T140" s="7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99" customHeight="1" x14ac:dyDescent="0.2">
      <c r="A141" s="147"/>
      <c r="B141" s="269" t="s">
        <v>197</v>
      </c>
      <c r="C141" s="270"/>
      <c r="D141" s="18">
        <v>229.535</v>
      </c>
      <c r="E141" s="47">
        <f t="shared" si="43"/>
        <v>602</v>
      </c>
      <c r="F141" s="44"/>
      <c r="G141" s="44"/>
      <c r="H141" s="47">
        <v>602</v>
      </c>
      <c r="I141" s="44"/>
      <c r="J141" s="47">
        <f t="shared" si="42"/>
        <v>517.6</v>
      </c>
      <c r="K141" s="47"/>
      <c r="L141" s="47"/>
      <c r="M141" s="156">
        <v>517.6</v>
      </c>
      <c r="N141" s="31"/>
      <c r="O141" s="46">
        <f t="shared" si="39"/>
        <v>85.980066445182729</v>
      </c>
      <c r="P141" s="160" t="s">
        <v>301</v>
      </c>
      <c r="Q141" s="176">
        <f t="shared" si="31"/>
        <v>84.399999999999977</v>
      </c>
      <c r="R141" s="257"/>
      <c r="S141" s="153"/>
      <c r="T141" s="7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72.75" customHeight="1" x14ac:dyDescent="0.2">
      <c r="A142" s="178"/>
      <c r="B142" s="269" t="s">
        <v>198</v>
      </c>
      <c r="C142" s="270"/>
      <c r="D142" s="18">
        <v>521.5</v>
      </c>
      <c r="E142" s="47">
        <f>F142+G142+H142+I142</f>
        <v>105</v>
      </c>
      <c r="F142" s="44"/>
      <c r="G142" s="44"/>
      <c r="H142" s="47">
        <v>105</v>
      </c>
      <c r="I142" s="44"/>
      <c r="J142" s="47">
        <f t="shared" si="42"/>
        <v>90</v>
      </c>
      <c r="K142" s="44"/>
      <c r="L142" s="44"/>
      <c r="M142" s="156">
        <v>90</v>
      </c>
      <c r="N142" s="31"/>
      <c r="O142" s="46">
        <f t="shared" si="39"/>
        <v>85.714285714285708</v>
      </c>
      <c r="P142" s="160" t="s">
        <v>229</v>
      </c>
      <c r="Q142" s="176">
        <f t="shared" si="31"/>
        <v>15</v>
      </c>
      <c r="R142" s="258"/>
      <c r="S142" s="153"/>
      <c r="T142" s="7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0.25" customHeight="1" x14ac:dyDescent="0.2">
      <c r="A143" s="147"/>
      <c r="B143" s="269" t="s">
        <v>103</v>
      </c>
      <c r="C143" s="270"/>
      <c r="D143" s="18"/>
      <c r="E143" s="47">
        <f t="shared" ref="E143:E150" si="44">F143+G143+H143+I143</f>
        <v>97</v>
      </c>
      <c r="F143" s="44"/>
      <c r="G143" s="44"/>
      <c r="H143" s="47">
        <v>97</v>
      </c>
      <c r="I143" s="44"/>
      <c r="J143" s="47">
        <f t="shared" si="42"/>
        <v>0</v>
      </c>
      <c r="K143" s="44"/>
      <c r="L143" s="44"/>
      <c r="M143" s="156"/>
      <c r="N143" s="31"/>
      <c r="O143" s="46">
        <f t="shared" si="39"/>
        <v>0</v>
      </c>
      <c r="P143" s="160" t="s">
        <v>106</v>
      </c>
      <c r="Q143" s="176">
        <f t="shared" si="31"/>
        <v>97</v>
      </c>
      <c r="R143" s="253"/>
      <c r="S143" s="153"/>
      <c r="T143" s="2"/>
      <c r="U143" s="153"/>
      <c r="V143" s="2"/>
      <c r="W143" s="2"/>
      <c r="X143" s="2"/>
      <c r="Y143" s="2"/>
      <c r="Z143" s="2"/>
      <c r="AA143" s="2"/>
      <c r="AB143" s="2"/>
      <c r="AC143" s="2"/>
    </row>
    <row r="144" spans="1:29" ht="22.5" customHeight="1" x14ac:dyDescent="0.2">
      <c r="A144" s="147"/>
      <c r="B144" s="307" t="s">
        <v>20</v>
      </c>
      <c r="C144" s="270"/>
      <c r="D144" s="21">
        <v>1096.3</v>
      </c>
      <c r="E144" s="47">
        <f t="shared" si="44"/>
        <v>2401.6</v>
      </c>
      <c r="F144" s="44"/>
      <c r="G144" s="44"/>
      <c r="H144" s="47">
        <v>2401.6</v>
      </c>
      <c r="I144" s="44"/>
      <c r="J144" s="47">
        <f>M144</f>
        <v>1569.3</v>
      </c>
      <c r="K144" s="47"/>
      <c r="L144" s="47"/>
      <c r="M144" s="156">
        <v>1569.3</v>
      </c>
      <c r="N144" s="31"/>
      <c r="O144" s="46">
        <f t="shared" si="39"/>
        <v>65.343937375083286</v>
      </c>
      <c r="P144" s="160" t="s">
        <v>170</v>
      </c>
      <c r="Q144" s="176">
        <f t="shared" si="31"/>
        <v>832.3</v>
      </c>
      <c r="R144" s="258"/>
      <c r="S144" s="153"/>
      <c r="T144" s="7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35.25" customHeight="1" x14ac:dyDescent="0.2">
      <c r="A145" s="29"/>
      <c r="B145" s="267" t="s">
        <v>199</v>
      </c>
      <c r="C145" s="268"/>
      <c r="D145" s="78">
        <v>0</v>
      </c>
      <c r="E145" s="47">
        <f t="shared" si="44"/>
        <v>50</v>
      </c>
      <c r="F145" s="44"/>
      <c r="G145" s="44"/>
      <c r="H145" s="47">
        <v>50</v>
      </c>
      <c r="I145" s="44"/>
      <c r="J145" s="47">
        <f>M145</f>
        <v>46.7</v>
      </c>
      <c r="K145" s="44"/>
      <c r="L145" s="44"/>
      <c r="M145" s="156">
        <v>46.7</v>
      </c>
      <c r="N145" s="31"/>
      <c r="O145" s="46">
        <f t="shared" si="39"/>
        <v>93.4</v>
      </c>
      <c r="P145" s="210"/>
      <c r="Q145" s="176">
        <f t="shared" si="31"/>
        <v>3.2999999999999972</v>
      </c>
      <c r="R145" s="260"/>
      <c r="S145" s="153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3.25" customHeight="1" x14ac:dyDescent="0.2">
      <c r="A146" s="147"/>
      <c r="B146" s="307" t="s">
        <v>21</v>
      </c>
      <c r="C146" s="270"/>
      <c r="D146" s="62">
        <v>100</v>
      </c>
      <c r="E146" s="47">
        <f t="shared" si="44"/>
        <v>360.5</v>
      </c>
      <c r="F146" s="82"/>
      <c r="G146" s="82"/>
      <c r="H146" s="47">
        <v>360.5</v>
      </c>
      <c r="I146" s="82"/>
      <c r="J146" s="47">
        <f t="shared" ref="J146:J151" si="45">M146</f>
        <v>100</v>
      </c>
      <c r="K146" s="82"/>
      <c r="L146" s="82"/>
      <c r="M146" s="188">
        <v>100</v>
      </c>
      <c r="N146" s="80"/>
      <c r="O146" s="46">
        <f t="shared" si="39"/>
        <v>27.739251040221912</v>
      </c>
      <c r="P146" s="211" t="s">
        <v>306</v>
      </c>
      <c r="Q146" s="176">
        <f t="shared" si="31"/>
        <v>260.5</v>
      </c>
      <c r="R146" s="260"/>
      <c r="S146" s="153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2.5" customHeight="1" x14ac:dyDescent="0.2">
      <c r="A147" s="147"/>
      <c r="B147" s="307" t="s">
        <v>22</v>
      </c>
      <c r="C147" s="270"/>
      <c r="D147" s="18">
        <v>83.4</v>
      </c>
      <c r="E147" s="47">
        <f t="shared" si="44"/>
        <v>100</v>
      </c>
      <c r="F147" s="44"/>
      <c r="G147" s="44"/>
      <c r="H147" s="47">
        <v>100</v>
      </c>
      <c r="I147" s="44"/>
      <c r="J147" s="47">
        <f t="shared" si="45"/>
        <v>0</v>
      </c>
      <c r="K147" s="44"/>
      <c r="L147" s="44"/>
      <c r="M147" s="47">
        <v>0</v>
      </c>
      <c r="N147" s="31"/>
      <c r="O147" s="46">
        <f t="shared" si="39"/>
        <v>0</v>
      </c>
      <c r="P147" s="160" t="s">
        <v>170</v>
      </c>
      <c r="Q147" s="176">
        <f t="shared" si="31"/>
        <v>100</v>
      </c>
      <c r="R147" s="259"/>
      <c r="S147" s="153"/>
      <c r="T147" s="17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7.75" customHeight="1" x14ac:dyDescent="0.2">
      <c r="A148" s="147"/>
      <c r="B148" s="267" t="s">
        <v>23</v>
      </c>
      <c r="C148" s="268"/>
      <c r="D148" s="78">
        <v>216</v>
      </c>
      <c r="E148" s="47">
        <f t="shared" si="44"/>
        <v>100</v>
      </c>
      <c r="F148" s="44"/>
      <c r="G148" s="44"/>
      <c r="H148" s="47">
        <v>100</v>
      </c>
      <c r="I148" s="44"/>
      <c r="J148" s="47">
        <f t="shared" si="45"/>
        <v>13</v>
      </c>
      <c r="K148" s="44"/>
      <c r="L148" s="44"/>
      <c r="M148" s="47">
        <v>13</v>
      </c>
      <c r="N148" s="31"/>
      <c r="O148" s="46">
        <f t="shared" si="39"/>
        <v>13</v>
      </c>
      <c r="P148" s="211" t="s">
        <v>284</v>
      </c>
      <c r="Q148" s="176">
        <f t="shared" si="31"/>
        <v>87</v>
      </c>
      <c r="R148" s="261"/>
      <c r="S148" s="153"/>
      <c r="T148" s="1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3.25" customHeight="1" x14ac:dyDescent="0.2">
      <c r="A149" s="147"/>
      <c r="B149" s="267" t="s">
        <v>25</v>
      </c>
      <c r="C149" s="268"/>
      <c r="D149" s="19">
        <v>215.5</v>
      </c>
      <c r="E149" s="47">
        <f t="shared" si="44"/>
        <v>228.2</v>
      </c>
      <c r="F149" s="44"/>
      <c r="G149" s="44"/>
      <c r="H149" s="47">
        <v>228.2</v>
      </c>
      <c r="I149" s="44"/>
      <c r="J149" s="47">
        <f t="shared" si="45"/>
        <v>0</v>
      </c>
      <c r="K149" s="44"/>
      <c r="L149" s="44"/>
      <c r="M149" s="47">
        <v>0</v>
      </c>
      <c r="N149" s="31"/>
      <c r="O149" s="46">
        <f t="shared" si="39"/>
        <v>0</v>
      </c>
      <c r="P149" s="160" t="s">
        <v>170</v>
      </c>
      <c r="Q149" s="176">
        <f t="shared" si="31"/>
        <v>228.2</v>
      </c>
      <c r="R149" s="259"/>
      <c r="S149" s="153"/>
      <c r="T149" s="17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71.25" customHeight="1" x14ac:dyDescent="0.2">
      <c r="A150" s="200"/>
      <c r="B150" s="276" t="s">
        <v>200</v>
      </c>
      <c r="C150" s="268"/>
      <c r="D150" s="78">
        <v>800</v>
      </c>
      <c r="E150" s="47">
        <f t="shared" si="44"/>
        <v>781</v>
      </c>
      <c r="F150" s="44"/>
      <c r="G150" s="44"/>
      <c r="H150" s="47">
        <v>781</v>
      </c>
      <c r="I150" s="44"/>
      <c r="J150" s="47">
        <f t="shared" si="45"/>
        <v>0</v>
      </c>
      <c r="K150" s="44"/>
      <c r="L150" s="44"/>
      <c r="M150" s="156">
        <v>0</v>
      </c>
      <c r="N150" s="31"/>
      <c r="O150" s="46">
        <f t="shared" si="39"/>
        <v>0</v>
      </c>
      <c r="P150" s="122"/>
      <c r="Q150" s="176">
        <f t="shared" ref="Q150:Q191" si="46">E150-J150</f>
        <v>781</v>
      </c>
      <c r="R150" s="253"/>
      <c r="S150" s="153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9.5" hidden="1" customHeight="1" x14ac:dyDescent="0.2">
      <c r="A151" s="147"/>
      <c r="B151" s="267" t="s">
        <v>26</v>
      </c>
      <c r="C151" s="268"/>
      <c r="D151" s="60">
        <v>300</v>
      </c>
      <c r="E151" s="47">
        <f t="shared" ref="E151:E153" si="47">F151+G151+H151+I151</f>
        <v>0</v>
      </c>
      <c r="F151" s="44"/>
      <c r="G151" s="44"/>
      <c r="H151" s="47">
        <v>0</v>
      </c>
      <c r="I151" s="44"/>
      <c r="J151" s="47">
        <f t="shared" si="45"/>
        <v>0</v>
      </c>
      <c r="K151" s="44"/>
      <c r="L151" s="44"/>
      <c r="M151" s="156">
        <v>0</v>
      </c>
      <c r="N151" s="31"/>
      <c r="O151" s="46" t="e">
        <f>J151/E151*100</f>
        <v>#DIV/0!</v>
      </c>
      <c r="P151" s="211"/>
      <c r="Q151" s="176">
        <f t="shared" si="46"/>
        <v>0</v>
      </c>
      <c r="R151" s="254"/>
      <c r="S151" s="153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46.5" customHeight="1" x14ac:dyDescent="0.2">
      <c r="A152" s="147"/>
      <c r="B152" s="267" t="s">
        <v>201</v>
      </c>
      <c r="C152" s="268"/>
      <c r="D152" s="60">
        <v>999.8</v>
      </c>
      <c r="E152" s="47">
        <f t="shared" si="47"/>
        <v>918.1</v>
      </c>
      <c r="F152" s="44"/>
      <c r="G152" s="44"/>
      <c r="H152" s="47">
        <v>918.1</v>
      </c>
      <c r="I152" s="44"/>
      <c r="J152" s="47">
        <f>M152</f>
        <v>817.7</v>
      </c>
      <c r="K152" s="44"/>
      <c r="L152" s="44"/>
      <c r="M152" s="156">
        <v>817.7</v>
      </c>
      <c r="N152" s="31"/>
      <c r="O152" s="46">
        <f t="shared" si="39"/>
        <v>89.064372072758957</v>
      </c>
      <c r="P152" s="211" t="s">
        <v>305</v>
      </c>
      <c r="Q152" s="176">
        <f t="shared" si="46"/>
        <v>100.39999999999998</v>
      </c>
      <c r="R152" s="255"/>
      <c r="S152" s="153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40.5" customHeight="1" x14ac:dyDescent="0.2">
      <c r="A153" s="217"/>
      <c r="B153" s="269" t="s">
        <v>202</v>
      </c>
      <c r="C153" s="270"/>
      <c r="D153" s="60"/>
      <c r="E153" s="47">
        <f t="shared" si="47"/>
        <v>426.6</v>
      </c>
      <c r="F153" s="44"/>
      <c r="G153" s="44"/>
      <c r="H153" s="47">
        <v>426.6</v>
      </c>
      <c r="I153" s="44"/>
      <c r="J153" s="47">
        <f>M153</f>
        <v>0</v>
      </c>
      <c r="K153" s="44"/>
      <c r="L153" s="44"/>
      <c r="M153" s="156">
        <v>0</v>
      </c>
      <c r="N153" s="31"/>
      <c r="O153" s="46">
        <f t="shared" si="39"/>
        <v>0</v>
      </c>
      <c r="P153" s="122" t="s">
        <v>303</v>
      </c>
      <c r="Q153" s="176">
        <f t="shared" si="46"/>
        <v>426.6</v>
      </c>
      <c r="R153" s="255"/>
      <c r="S153" s="153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5.5" customHeight="1" x14ac:dyDescent="0.2">
      <c r="A154" s="217"/>
      <c r="B154" s="269" t="s">
        <v>148</v>
      </c>
      <c r="C154" s="270"/>
      <c r="D154" s="62">
        <v>50</v>
      </c>
      <c r="E154" s="47">
        <f>F154+G154+H154+I154</f>
        <v>121.5</v>
      </c>
      <c r="F154" s="44"/>
      <c r="G154" s="47">
        <v>71.5</v>
      </c>
      <c r="H154" s="47">
        <v>50</v>
      </c>
      <c r="I154" s="44"/>
      <c r="J154" s="47">
        <f>M154+L154</f>
        <v>0</v>
      </c>
      <c r="K154" s="44"/>
      <c r="L154" s="44"/>
      <c r="M154" s="156">
        <v>0</v>
      </c>
      <c r="N154" s="31"/>
      <c r="O154" s="46">
        <f>J154/E154*100</f>
        <v>0</v>
      </c>
      <c r="P154" s="211" t="s">
        <v>285</v>
      </c>
      <c r="Q154" s="176"/>
      <c r="R154" s="255"/>
      <c r="S154" s="153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1.5" customHeight="1" x14ac:dyDescent="0.2">
      <c r="A155" s="147"/>
      <c r="B155" s="269" t="s">
        <v>203</v>
      </c>
      <c r="C155" s="376"/>
      <c r="D155" s="151"/>
      <c r="E155" s="47">
        <f>F155+G155+H155+I155</f>
        <v>909.4</v>
      </c>
      <c r="F155" s="31"/>
      <c r="G155" s="31">
        <v>818.5</v>
      </c>
      <c r="H155" s="31">
        <v>90.9</v>
      </c>
      <c r="I155" s="31"/>
      <c r="J155" s="31">
        <f>M155+L155</f>
        <v>0</v>
      </c>
      <c r="K155" s="31"/>
      <c r="L155" s="31"/>
      <c r="M155" s="31">
        <v>0</v>
      </c>
      <c r="N155" s="31"/>
      <c r="O155" s="31">
        <f>J155/E155*100</f>
        <v>0</v>
      </c>
      <c r="P155" s="122" t="s">
        <v>307</v>
      </c>
      <c r="Q155" s="176">
        <f>E154-J154</f>
        <v>121.5</v>
      </c>
      <c r="R155" s="255"/>
      <c r="S155" s="153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53.25" customHeight="1" x14ac:dyDescent="0.2">
      <c r="A156" s="217"/>
      <c r="B156" s="269" t="s">
        <v>204</v>
      </c>
      <c r="C156" s="270"/>
      <c r="D156" s="230"/>
      <c r="E156" s="47">
        <v>263.2</v>
      </c>
      <c r="F156" s="31"/>
      <c r="G156" s="31">
        <v>250</v>
      </c>
      <c r="H156" s="31">
        <v>13.2</v>
      </c>
      <c r="I156" s="31"/>
      <c r="J156" s="31">
        <f>M156+L156</f>
        <v>212</v>
      </c>
      <c r="K156" s="31"/>
      <c r="L156" s="31"/>
      <c r="M156" s="31">
        <v>212</v>
      </c>
      <c r="N156" s="31"/>
      <c r="O156" s="31"/>
      <c r="P156" s="122" t="s">
        <v>308</v>
      </c>
      <c r="Q156" s="176"/>
      <c r="R156" s="255"/>
      <c r="S156" s="153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7.75" customHeight="1" x14ac:dyDescent="0.2">
      <c r="A157" s="147"/>
      <c r="B157" s="269" t="s">
        <v>205</v>
      </c>
      <c r="C157" s="270"/>
      <c r="D157" s="78"/>
      <c r="E157" s="47">
        <f>H157</f>
        <v>157.5</v>
      </c>
      <c r="F157" s="44"/>
      <c r="G157" s="44"/>
      <c r="H157" s="156">
        <v>157.5</v>
      </c>
      <c r="I157" s="44"/>
      <c r="J157" s="47">
        <f>M157</f>
        <v>23.3</v>
      </c>
      <c r="K157" s="44"/>
      <c r="L157" s="44"/>
      <c r="M157" s="156">
        <v>23.3</v>
      </c>
      <c r="N157" s="31"/>
      <c r="O157" s="46">
        <f>J157/E157*100</f>
        <v>14.793650793650794</v>
      </c>
      <c r="P157" s="211" t="s">
        <v>227</v>
      </c>
      <c r="Q157" s="176">
        <f>E157-J157</f>
        <v>134.19999999999999</v>
      </c>
      <c r="R157" s="255"/>
      <c r="S157" s="153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48" customHeight="1" x14ac:dyDescent="0.2">
      <c r="A158" s="217"/>
      <c r="B158" s="269" t="s">
        <v>294</v>
      </c>
      <c r="C158" s="270"/>
      <c r="D158" s="78"/>
      <c r="E158" s="47">
        <f>H158</f>
        <v>292.5</v>
      </c>
      <c r="F158" s="44"/>
      <c r="G158" s="44"/>
      <c r="H158" s="156">
        <v>292.5</v>
      </c>
      <c r="I158" s="44"/>
      <c r="J158" s="47">
        <f>M158</f>
        <v>39.1</v>
      </c>
      <c r="K158" s="44"/>
      <c r="L158" s="44"/>
      <c r="M158" s="156">
        <v>39.1</v>
      </c>
      <c r="N158" s="31"/>
      <c r="O158" s="46"/>
      <c r="P158" s="211" t="s">
        <v>230</v>
      </c>
      <c r="Q158" s="176"/>
      <c r="R158" s="255"/>
      <c r="S158" s="153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35.25" customHeight="1" x14ac:dyDescent="0.2">
      <c r="A159" s="147"/>
      <c r="B159" s="269" t="s">
        <v>206</v>
      </c>
      <c r="C159" s="270"/>
      <c r="D159" s="78"/>
      <c r="E159" s="47">
        <f t="shared" ref="E159:E165" si="48">F159+G159+H159</f>
        <v>95</v>
      </c>
      <c r="F159" s="44"/>
      <c r="G159" s="44"/>
      <c r="H159" s="47">
        <v>95</v>
      </c>
      <c r="I159" s="47"/>
      <c r="J159" s="47">
        <f>K159+L159+M159</f>
        <v>0</v>
      </c>
      <c r="K159" s="44"/>
      <c r="L159" s="44"/>
      <c r="M159" s="47">
        <v>0</v>
      </c>
      <c r="N159" s="31"/>
      <c r="O159" s="46">
        <f t="shared" si="39"/>
        <v>0</v>
      </c>
      <c r="P159" s="122" t="s">
        <v>310</v>
      </c>
      <c r="Q159" s="176">
        <f t="shared" si="46"/>
        <v>95</v>
      </c>
      <c r="R159" s="256"/>
      <c r="S159" s="153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34.5" customHeight="1" x14ac:dyDescent="0.2">
      <c r="A160" s="147"/>
      <c r="B160" s="269" t="s">
        <v>24</v>
      </c>
      <c r="C160" s="270"/>
      <c r="D160" s="78"/>
      <c r="E160" s="47">
        <f t="shared" si="48"/>
        <v>1100</v>
      </c>
      <c r="F160" s="44"/>
      <c r="G160" s="44"/>
      <c r="H160" s="47">
        <v>1100</v>
      </c>
      <c r="I160" s="44"/>
      <c r="J160" s="47">
        <f t="shared" ref="J160:J167" si="49">K160+L160+M160</f>
        <v>744</v>
      </c>
      <c r="K160" s="44"/>
      <c r="L160" s="44"/>
      <c r="M160" s="47">
        <v>744</v>
      </c>
      <c r="N160" s="31"/>
      <c r="O160" s="46">
        <f t="shared" si="39"/>
        <v>67.63636363636364</v>
      </c>
      <c r="P160" s="122" t="s">
        <v>231</v>
      </c>
      <c r="Q160" s="176">
        <f t="shared" si="46"/>
        <v>356</v>
      </c>
      <c r="R160" s="256"/>
      <c r="S160" s="153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34.5" customHeight="1" x14ac:dyDescent="0.2">
      <c r="A161" s="217"/>
      <c r="B161" s="269" t="s">
        <v>207</v>
      </c>
      <c r="C161" s="270"/>
      <c r="D161" s="78"/>
      <c r="E161" s="47">
        <f t="shared" si="48"/>
        <v>328.4</v>
      </c>
      <c r="F161" s="44"/>
      <c r="G161" s="44"/>
      <c r="H161" s="47">
        <v>328.4</v>
      </c>
      <c r="I161" s="44"/>
      <c r="J161" s="47">
        <f t="shared" si="49"/>
        <v>0</v>
      </c>
      <c r="K161" s="44"/>
      <c r="L161" s="44"/>
      <c r="M161" s="47">
        <v>0</v>
      </c>
      <c r="N161" s="31"/>
      <c r="O161" s="46"/>
      <c r="P161" s="122" t="s">
        <v>304</v>
      </c>
      <c r="Q161" s="176"/>
      <c r="R161" s="256"/>
      <c r="S161" s="153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36.75" customHeight="1" x14ac:dyDescent="0.2">
      <c r="A162" s="217"/>
      <c r="B162" s="269" t="s">
        <v>208</v>
      </c>
      <c r="C162" s="270"/>
      <c r="D162" s="78"/>
      <c r="E162" s="47">
        <f t="shared" si="48"/>
        <v>112.6</v>
      </c>
      <c r="F162" s="44"/>
      <c r="G162" s="44"/>
      <c r="H162" s="47">
        <v>112.6</v>
      </c>
      <c r="I162" s="44"/>
      <c r="J162" s="47">
        <f t="shared" si="49"/>
        <v>0</v>
      </c>
      <c r="K162" s="44"/>
      <c r="L162" s="44"/>
      <c r="M162" s="47">
        <v>0</v>
      </c>
      <c r="N162" s="31"/>
      <c r="O162" s="46"/>
      <c r="P162" s="122" t="s">
        <v>106</v>
      </c>
      <c r="Q162" s="176"/>
      <c r="R162" s="53"/>
      <c r="S162" s="153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32.25" customHeight="1" x14ac:dyDescent="0.2">
      <c r="A163" s="217"/>
      <c r="B163" s="269" t="s">
        <v>149</v>
      </c>
      <c r="C163" s="270"/>
      <c r="D163" s="78"/>
      <c r="E163" s="47">
        <f t="shared" si="48"/>
        <v>50</v>
      </c>
      <c r="F163" s="44"/>
      <c r="G163" s="44"/>
      <c r="H163" s="47">
        <v>50</v>
      </c>
      <c r="I163" s="44"/>
      <c r="J163" s="47">
        <f t="shared" si="49"/>
        <v>0</v>
      </c>
      <c r="K163" s="44"/>
      <c r="L163" s="44"/>
      <c r="M163" s="47">
        <v>0</v>
      </c>
      <c r="N163" s="31"/>
      <c r="O163" s="46"/>
      <c r="P163" s="122" t="s">
        <v>311</v>
      </c>
      <c r="Q163" s="176"/>
      <c r="R163" s="256"/>
      <c r="S163" s="153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4" customHeight="1" x14ac:dyDescent="0.2">
      <c r="A164" s="217"/>
      <c r="B164" s="269" t="s">
        <v>209</v>
      </c>
      <c r="C164" s="270"/>
      <c r="D164" s="78"/>
      <c r="E164" s="47">
        <f t="shared" si="48"/>
        <v>669.6</v>
      </c>
      <c r="F164" s="44"/>
      <c r="G164" s="44"/>
      <c r="H164" s="47">
        <v>669.6</v>
      </c>
      <c r="I164" s="44"/>
      <c r="J164" s="47">
        <f t="shared" si="49"/>
        <v>83.7</v>
      </c>
      <c r="K164" s="44"/>
      <c r="L164" s="44"/>
      <c r="M164" s="47">
        <v>83.7</v>
      </c>
      <c r="N164" s="31"/>
      <c r="O164" s="46"/>
      <c r="P164" s="122" t="s">
        <v>302</v>
      </c>
      <c r="Q164" s="176"/>
      <c r="R164" s="256"/>
      <c r="S164" s="153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7.75" customHeight="1" x14ac:dyDescent="0.2">
      <c r="A165" s="147"/>
      <c r="B165" s="269" t="s">
        <v>210</v>
      </c>
      <c r="C165" s="270"/>
      <c r="D165" s="78"/>
      <c r="E165" s="47">
        <f t="shared" si="48"/>
        <v>11023.2</v>
      </c>
      <c r="F165" s="44">
        <v>0</v>
      </c>
      <c r="G165" s="44">
        <v>9920</v>
      </c>
      <c r="H165" s="47">
        <v>1103.2</v>
      </c>
      <c r="I165" s="44"/>
      <c r="J165" s="47">
        <f t="shared" si="49"/>
        <v>0</v>
      </c>
      <c r="K165" s="44"/>
      <c r="L165" s="44"/>
      <c r="M165" s="47">
        <v>0</v>
      </c>
      <c r="N165" s="31"/>
      <c r="O165" s="46">
        <f>J165/E165*100</f>
        <v>0</v>
      </c>
      <c r="P165" s="122" t="s">
        <v>309</v>
      </c>
      <c r="Q165" s="176">
        <f t="shared" si="46"/>
        <v>11023.2</v>
      </c>
      <c r="R165" s="255"/>
      <c r="S165" s="153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0.25" hidden="1" customHeight="1" x14ac:dyDescent="0.2">
      <c r="A166" s="197"/>
      <c r="B166" s="269" t="s">
        <v>161</v>
      </c>
      <c r="C166" s="270"/>
      <c r="D166" s="78"/>
      <c r="E166" s="47">
        <f t="shared" ref="E166:E167" si="50">F166+G166+H166</f>
        <v>0</v>
      </c>
      <c r="F166" s="44"/>
      <c r="G166" s="44"/>
      <c r="H166" s="47"/>
      <c r="I166" s="44"/>
      <c r="J166" s="47"/>
      <c r="K166" s="44"/>
      <c r="L166" s="44"/>
      <c r="M166" s="156">
        <v>0</v>
      </c>
      <c r="N166" s="31"/>
      <c r="O166" s="46"/>
      <c r="P166" s="160" t="s">
        <v>167</v>
      </c>
      <c r="Q166" s="176">
        <f>E166-J166</f>
        <v>0</v>
      </c>
      <c r="R166" s="25"/>
      <c r="S166" s="153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7.25" customHeight="1" x14ac:dyDescent="0.2">
      <c r="A167" s="207"/>
      <c r="B167" s="269" t="s">
        <v>111</v>
      </c>
      <c r="C167" s="270"/>
      <c r="D167" s="78"/>
      <c r="E167" s="47">
        <f t="shared" si="50"/>
        <v>220.5</v>
      </c>
      <c r="F167" s="44"/>
      <c r="G167" s="44"/>
      <c r="H167" s="47">
        <v>220.5</v>
      </c>
      <c r="I167" s="44"/>
      <c r="J167" s="47">
        <f t="shared" si="49"/>
        <v>0</v>
      </c>
      <c r="K167" s="44"/>
      <c r="L167" s="44"/>
      <c r="M167" s="156">
        <v>0</v>
      </c>
      <c r="N167" s="31"/>
      <c r="O167" s="46">
        <f t="shared" si="39"/>
        <v>0</v>
      </c>
      <c r="P167" s="122" t="s">
        <v>288</v>
      </c>
      <c r="Q167" s="176">
        <f>E167-J167</f>
        <v>220.5</v>
      </c>
      <c r="R167" s="255"/>
      <c r="S167" s="153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50.25" hidden="1" customHeight="1" x14ac:dyDescent="0.2">
      <c r="A168" s="147" t="s">
        <v>64</v>
      </c>
      <c r="B168" s="333" t="s">
        <v>100</v>
      </c>
      <c r="C168" s="334"/>
      <c r="D168" s="19">
        <v>871.2</v>
      </c>
      <c r="E168" s="47">
        <f>F168+G168+H168+I168</f>
        <v>0</v>
      </c>
      <c r="F168" s="44"/>
      <c r="G168" s="44"/>
      <c r="H168" s="47">
        <v>0</v>
      </c>
      <c r="I168" s="44"/>
      <c r="J168" s="47"/>
      <c r="K168" s="44"/>
      <c r="L168" s="44"/>
      <c r="M168" s="47"/>
      <c r="N168" s="31"/>
      <c r="O168" s="46" t="e">
        <f t="shared" si="39"/>
        <v>#DIV/0!</v>
      </c>
      <c r="P168" s="122" t="s">
        <v>106</v>
      </c>
      <c r="Q168" s="176">
        <f t="shared" si="46"/>
        <v>0</v>
      </c>
      <c r="R168" s="25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60" customHeight="1" x14ac:dyDescent="0.2">
      <c r="A169" s="370" t="s">
        <v>124</v>
      </c>
      <c r="B169" s="371"/>
      <c r="C169" s="372"/>
      <c r="D169" s="101"/>
      <c r="E169" s="103">
        <f>E177+E182+E186+E191</f>
        <v>81999.8</v>
      </c>
      <c r="F169" s="103">
        <f>F177+F182+F186</f>
        <v>0</v>
      </c>
      <c r="G169" s="103">
        <f>G177+G182+G186+G191</f>
        <v>20007.599999999999</v>
      </c>
      <c r="H169" s="103">
        <f>H177+H182+H186+H191</f>
        <v>61992.2</v>
      </c>
      <c r="I169" s="102">
        <f>I177+I182+I186</f>
        <v>0</v>
      </c>
      <c r="J169" s="103">
        <f>J177+J182+J186+J191</f>
        <v>40856.5</v>
      </c>
      <c r="K169" s="103">
        <f>K177+K182+K186</f>
        <v>0</v>
      </c>
      <c r="L169" s="103">
        <f>L177+L182+L186</f>
        <v>0</v>
      </c>
      <c r="M169" s="103">
        <f>M177+M182+M186+M191</f>
        <v>40856.5</v>
      </c>
      <c r="N169" s="102">
        <f>N177+N182+N186</f>
        <v>0</v>
      </c>
      <c r="O169" s="103">
        <f>J169/E169*100</f>
        <v>49.825121524686644</v>
      </c>
      <c r="P169" s="136"/>
      <c r="Q169" s="176">
        <f t="shared" si="46"/>
        <v>41143.300000000003</v>
      </c>
      <c r="R169" s="103"/>
      <c r="S169" s="103"/>
      <c r="T169" s="153"/>
      <c r="U169" s="153"/>
      <c r="V169" s="2"/>
      <c r="W169" s="2"/>
      <c r="X169" s="2"/>
      <c r="Y169" s="2"/>
      <c r="Z169" s="2"/>
      <c r="AA169" s="2"/>
      <c r="AB169" s="2"/>
      <c r="AC169" s="2"/>
    </row>
    <row r="170" spans="1:29" ht="19.5" customHeight="1" x14ac:dyDescent="0.2">
      <c r="A170" s="341" t="s">
        <v>39</v>
      </c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3"/>
      <c r="Q170" s="176"/>
      <c r="R170" s="25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51" customHeight="1" x14ac:dyDescent="0.2">
      <c r="A171" s="193"/>
      <c r="B171" s="269" t="s">
        <v>162</v>
      </c>
      <c r="C171" s="270"/>
      <c r="D171" s="193"/>
      <c r="E171" s="100">
        <f>H171</f>
        <v>22564.799999999999</v>
      </c>
      <c r="F171" s="193"/>
      <c r="G171" s="193"/>
      <c r="H171" s="185">
        <v>22564.799999999999</v>
      </c>
      <c r="I171" s="193"/>
      <c r="J171" s="185">
        <f>L171+M171</f>
        <v>10172.799999999999</v>
      </c>
      <c r="K171" s="221"/>
      <c r="L171" s="221"/>
      <c r="M171" s="185">
        <v>10172.799999999999</v>
      </c>
      <c r="N171" s="193"/>
      <c r="O171" s="100">
        <f>J171/E171*100</f>
        <v>45.082606537616108</v>
      </c>
      <c r="P171" s="31" t="s">
        <v>154</v>
      </c>
      <c r="Q171" s="176">
        <f t="shared" si="46"/>
        <v>12392</v>
      </c>
      <c r="R171" s="53"/>
      <c r="S171" s="153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51" customHeight="1" x14ac:dyDescent="0.2">
      <c r="A172" s="141" t="s">
        <v>126</v>
      </c>
      <c r="B172" s="269" t="s">
        <v>125</v>
      </c>
      <c r="C172" s="270"/>
      <c r="D172" s="150"/>
      <c r="E172" s="100">
        <f>H172</f>
        <v>150</v>
      </c>
      <c r="F172" s="185"/>
      <c r="G172" s="185"/>
      <c r="H172" s="100">
        <v>150</v>
      </c>
      <c r="I172" s="186"/>
      <c r="J172" s="194">
        <f t="shared" ref="J172:J174" si="51">L172+M172</f>
        <v>48.7</v>
      </c>
      <c r="K172" s="186"/>
      <c r="L172" s="186"/>
      <c r="M172" s="100">
        <v>48.7</v>
      </c>
      <c r="N172" s="186"/>
      <c r="O172" s="100">
        <f>J172/E172*100</f>
        <v>32.466666666666669</v>
      </c>
      <c r="P172" s="233" t="s">
        <v>300</v>
      </c>
      <c r="Q172" s="176">
        <f t="shared" si="46"/>
        <v>101.3</v>
      </c>
      <c r="R172" s="244"/>
      <c r="S172" s="153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35.25" customHeight="1" x14ac:dyDescent="0.2">
      <c r="A173" s="141"/>
      <c r="B173" s="269" t="s">
        <v>150</v>
      </c>
      <c r="C173" s="270"/>
      <c r="D173" s="171"/>
      <c r="E173" s="100">
        <f>H173</f>
        <v>350</v>
      </c>
      <c r="F173" s="185"/>
      <c r="G173" s="185"/>
      <c r="H173" s="100">
        <v>350</v>
      </c>
      <c r="I173" s="186"/>
      <c r="J173" s="194">
        <f t="shared" si="51"/>
        <v>68.5</v>
      </c>
      <c r="K173" s="186"/>
      <c r="L173" s="186"/>
      <c r="M173" s="100">
        <v>68.5</v>
      </c>
      <c r="N173" s="186"/>
      <c r="O173" s="100">
        <f>J173/E173*100</f>
        <v>19.571428571428569</v>
      </c>
      <c r="P173" s="233" t="s">
        <v>232</v>
      </c>
      <c r="Q173" s="176">
        <f t="shared" si="46"/>
        <v>281.5</v>
      </c>
      <c r="R173" s="244"/>
      <c r="S173" s="153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44.25" customHeight="1" x14ac:dyDescent="0.2">
      <c r="A174" s="201"/>
      <c r="B174" s="286" t="s">
        <v>266</v>
      </c>
      <c r="C174" s="286"/>
      <c r="D174" s="62"/>
      <c r="E174" s="100">
        <f>H174</f>
        <v>238.9</v>
      </c>
      <c r="F174" s="204"/>
      <c r="G174" s="204"/>
      <c r="H174" s="204">
        <v>238.9</v>
      </c>
      <c r="I174" s="202"/>
      <c r="J174" s="194">
        <f t="shared" si="51"/>
        <v>0</v>
      </c>
      <c r="K174" s="202"/>
      <c r="L174" s="203"/>
      <c r="M174" s="243">
        <v>0</v>
      </c>
      <c r="N174" s="202"/>
      <c r="O174" s="204"/>
      <c r="P174" s="380"/>
      <c r="Q174" s="176">
        <f t="shared" si="46"/>
        <v>238.9</v>
      </c>
      <c r="R174" s="53"/>
      <c r="S174" s="153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69.75" customHeight="1" x14ac:dyDescent="0.2">
      <c r="A175" s="197"/>
      <c r="B175" s="269" t="s">
        <v>211</v>
      </c>
      <c r="C175" s="270"/>
      <c r="D175" s="62"/>
      <c r="E175" s="91">
        <f t="shared" ref="E175" si="52">H175</f>
        <v>35.799999999999997</v>
      </c>
      <c r="F175" s="187"/>
      <c r="G175" s="90"/>
      <c r="H175" s="90">
        <v>35.799999999999997</v>
      </c>
      <c r="I175" s="187"/>
      <c r="J175" s="100">
        <f>K175+L175+M175</f>
        <v>35.700000000000003</v>
      </c>
      <c r="K175" s="187"/>
      <c r="L175" s="195"/>
      <c r="M175" s="243">
        <v>35.700000000000003</v>
      </c>
      <c r="N175" s="187"/>
      <c r="O175" s="46"/>
      <c r="P175" s="134" t="s">
        <v>233</v>
      </c>
      <c r="Q175" s="176">
        <f t="shared" si="46"/>
        <v>9.9999999999994316E-2</v>
      </c>
      <c r="R175" s="53"/>
      <c r="S175" s="153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40.5" customHeight="1" x14ac:dyDescent="0.2">
      <c r="A176" s="207"/>
      <c r="B176" s="336" t="s">
        <v>212</v>
      </c>
      <c r="C176" s="337"/>
      <c r="D176" s="62"/>
      <c r="E176" s="91">
        <f>F176+G176+H176</f>
        <v>12500</v>
      </c>
      <c r="F176" s="187"/>
      <c r="G176" s="90">
        <v>11625</v>
      </c>
      <c r="H176" s="90">
        <v>875</v>
      </c>
      <c r="I176" s="187"/>
      <c r="J176" s="100">
        <f t="shared" ref="J176" si="53">K176+L176+M176</f>
        <v>0</v>
      </c>
      <c r="K176" s="187"/>
      <c r="L176" s="195"/>
      <c r="M176" s="243">
        <v>0</v>
      </c>
      <c r="N176" s="187"/>
      <c r="O176" s="46">
        <f t="shared" ref="O176" si="54">J176/E176*100</f>
        <v>0</v>
      </c>
      <c r="P176" s="134" t="s">
        <v>324</v>
      </c>
      <c r="Q176" s="176">
        <f t="shared" si="46"/>
        <v>12500</v>
      </c>
      <c r="R176" s="53"/>
      <c r="S176" s="153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8" customHeight="1" x14ac:dyDescent="0.2">
      <c r="A177" s="345" t="s">
        <v>48</v>
      </c>
      <c r="B177" s="346"/>
      <c r="C177" s="347"/>
      <c r="D177" s="105"/>
      <c r="E177" s="103">
        <f>SUM(E171:E176)</f>
        <v>35839.5</v>
      </c>
      <c r="F177" s="102">
        <f>SUM(F172:F173)</f>
        <v>0</v>
      </c>
      <c r="G177" s="103">
        <f>SUM(G171:G176)</f>
        <v>11625</v>
      </c>
      <c r="H177" s="103">
        <f>SUM(H171:H176)</f>
        <v>24214.5</v>
      </c>
      <c r="I177" s="102">
        <f>SUM(I172:I173)</f>
        <v>0</v>
      </c>
      <c r="J177" s="103">
        <f>SUM(J171:J176)</f>
        <v>10325.700000000001</v>
      </c>
      <c r="K177" s="103">
        <f>SUM(K171:K176)</f>
        <v>0</v>
      </c>
      <c r="L177" s="103">
        <f>SUM(L171:L176)</f>
        <v>0</v>
      </c>
      <c r="M177" s="103">
        <f>SUM(M171:M176)</f>
        <v>10325.700000000001</v>
      </c>
      <c r="N177" s="102">
        <f>SUM(N172:N173)</f>
        <v>0</v>
      </c>
      <c r="O177" s="103">
        <f>J177/E177*100</f>
        <v>28.810948813460012</v>
      </c>
      <c r="P177" s="137"/>
      <c r="Q177" s="176">
        <f t="shared" si="46"/>
        <v>25513.8</v>
      </c>
      <c r="R177" s="103"/>
      <c r="S177" s="103"/>
      <c r="T177" s="153"/>
      <c r="U177" s="153"/>
      <c r="V177" s="2"/>
      <c r="W177" s="2"/>
      <c r="X177" s="2"/>
      <c r="Y177" s="2"/>
      <c r="Z177" s="2"/>
      <c r="AA177" s="2"/>
      <c r="AB177" s="2"/>
      <c r="AC177" s="2"/>
    </row>
    <row r="178" spans="1:29" ht="21.75" customHeight="1" x14ac:dyDescent="0.2">
      <c r="A178" s="330" t="s">
        <v>40</v>
      </c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2"/>
      <c r="P178" s="121"/>
      <c r="Q178" s="176"/>
      <c r="R178" s="25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45" customHeight="1" x14ac:dyDescent="0.2">
      <c r="A179" s="147" t="s">
        <v>73</v>
      </c>
      <c r="B179" s="295" t="s">
        <v>80</v>
      </c>
      <c r="C179" s="296"/>
      <c r="D179" s="21">
        <v>21350.9</v>
      </c>
      <c r="E179" s="44">
        <f>H179</f>
        <v>21619.200000000001</v>
      </c>
      <c r="F179" s="31"/>
      <c r="G179" s="31"/>
      <c r="H179" s="31">
        <v>21619.200000000001</v>
      </c>
      <c r="I179" s="31"/>
      <c r="J179" s="47">
        <f>K179+L179+M179+N179</f>
        <v>17054.400000000001</v>
      </c>
      <c r="K179" s="46"/>
      <c r="L179" s="46"/>
      <c r="M179" s="46">
        <v>17054.400000000001</v>
      </c>
      <c r="N179" s="31"/>
      <c r="O179" s="46">
        <f>J179/E179*100</f>
        <v>78.885435168738908</v>
      </c>
      <c r="P179" s="31" t="s">
        <v>154</v>
      </c>
      <c r="Q179" s="176">
        <f t="shared" si="46"/>
        <v>4564.7999999999993</v>
      </c>
      <c r="R179" s="25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40.5" customHeight="1" x14ac:dyDescent="0.2">
      <c r="A180" s="147" t="s">
        <v>129</v>
      </c>
      <c r="B180" s="295" t="s">
        <v>127</v>
      </c>
      <c r="C180" s="296"/>
      <c r="D180" s="21" t="s">
        <v>90</v>
      </c>
      <c r="E180" s="47">
        <f>G180+H180</f>
        <v>13578.6</v>
      </c>
      <c r="F180" s="46"/>
      <c r="G180" s="46">
        <v>6789.3</v>
      </c>
      <c r="H180" s="46">
        <v>6789.3</v>
      </c>
      <c r="I180" s="31"/>
      <c r="J180" s="47">
        <f>K180+L180+M180+N180</f>
        <v>7740</v>
      </c>
      <c r="K180" s="31"/>
      <c r="L180" s="46"/>
      <c r="M180" s="46">
        <v>7740</v>
      </c>
      <c r="N180" s="54"/>
      <c r="O180" s="46">
        <f t="shared" ref="O180:O181" si="55">J180/E180*100</f>
        <v>57.001458176837083</v>
      </c>
      <c r="P180" s="31" t="s">
        <v>154</v>
      </c>
      <c r="Q180" s="176">
        <f t="shared" si="46"/>
        <v>5838.6</v>
      </c>
      <c r="R180" s="18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36" customHeight="1" x14ac:dyDescent="0.2">
      <c r="A181" s="147" t="s">
        <v>128</v>
      </c>
      <c r="B181" s="326" t="s">
        <v>151</v>
      </c>
      <c r="C181" s="296"/>
      <c r="D181" s="62">
        <v>50</v>
      </c>
      <c r="E181" s="47">
        <f>H181</f>
        <v>2527.6999999999998</v>
      </c>
      <c r="F181" s="46"/>
      <c r="G181" s="46"/>
      <c r="H181" s="46">
        <v>2527.6999999999998</v>
      </c>
      <c r="I181" s="31"/>
      <c r="J181" s="47">
        <f>L181+M181</f>
        <v>528.4</v>
      </c>
      <c r="K181" s="46"/>
      <c r="L181" s="46"/>
      <c r="M181" s="31">
        <v>528.4</v>
      </c>
      <c r="N181" s="54"/>
      <c r="O181" s="46">
        <f t="shared" si="55"/>
        <v>20.90437947541243</v>
      </c>
      <c r="P181" s="134" t="s">
        <v>299</v>
      </c>
      <c r="Q181" s="176">
        <f t="shared" si="46"/>
        <v>1999.2999999999997</v>
      </c>
      <c r="R181" s="25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4.25" customHeight="1" x14ac:dyDescent="0.2">
      <c r="A182" s="345" t="s">
        <v>48</v>
      </c>
      <c r="B182" s="346"/>
      <c r="C182" s="347"/>
      <c r="D182" s="105"/>
      <c r="E182" s="102">
        <f>SUM(E179:E181)</f>
        <v>37725.5</v>
      </c>
      <c r="F182" s="102">
        <f>SUM(F179:F181)</f>
        <v>0</v>
      </c>
      <c r="G182" s="102">
        <f>SUM(G179:G181)</f>
        <v>6789.3</v>
      </c>
      <c r="H182" s="102">
        <f>SUM(H179:H181)</f>
        <v>30936.2</v>
      </c>
      <c r="I182" s="102">
        <f>SUM(I179:I180)</f>
        <v>0</v>
      </c>
      <c r="J182" s="103">
        <f>SUM(J179:J181)</f>
        <v>25322.800000000003</v>
      </c>
      <c r="K182" s="102">
        <f>SUM(K179:K180)</f>
        <v>0</v>
      </c>
      <c r="L182" s="103">
        <f>SUM(L179:L181)</f>
        <v>0</v>
      </c>
      <c r="M182" s="103">
        <f>SUM(M179:M181)</f>
        <v>25322.800000000003</v>
      </c>
      <c r="N182" s="107">
        <f>SUM(N179:N180)</f>
        <v>0</v>
      </c>
      <c r="O182" s="108">
        <f>J182/E182*100</f>
        <v>67.12382871002373</v>
      </c>
      <c r="P182" s="136"/>
      <c r="Q182" s="176">
        <f t="shared" si="46"/>
        <v>12402.699999999997</v>
      </c>
      <c r="R182" s="102"/>
      <c r="S182" s="10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6.5" customHeight="1" x14ac:dyDescent="0.2">
      <c r="A183" s="349" t="s">
        <v>41</v>
      </c>
      <c r="B183" s="350"/>
      <c r="C183" s="350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1"/>
      <c r="P183" s="121"/>
      <c r="Q183" s="176"/>
      <c r="R183" s="106"/>
      <c r="S183" s="4"/>
      <c r="T183" s="4"/>
      <c r="U183" s="4"/>
      <c r="V183" s="4"/>
      <c r="W183" s="2"/>
      <c r="X183" s="2"/>
      <c r="Y183" s="2"/>
      <c r="Z183" s="2"/>
      <c r="AA183" s="2"/>
      <c r="AB183" s="2"/>
      <c r="AC183" s="2"/>
    </row>
    <row r="184" spans="1:29" ht="44.25" customHeight="1" x14ac:dyDescent="0.2">
      <c r="A184" s="147" t="s">
        <v>74</v>
      </c>
      <c r="B184" s="270" t="s">
        <v>81</v>
      </c>
      <c r="C184" s="289"/>
      <c r="D184" s="109">
        <v>2652.9</v>
      </c>
      <c r="E184" s="145">
        <f>H184</f>
        <v>3487.2</v>
      </c>
      <c r="F184" s="110"/>
      <c r="G184" s="110"/>
      <c r="H184" s="110">
        <v>3487.2</v>
      </c>
      <c r="I184" s="111"/>
      <c r="J184" s="110">
        <f>K184+L184+M184+N184</f>
        <v>2876</v>
      </c>
      <c r="K184" s="111"/>
      <c r="L184" s="111"/>
      <c r="M184" s="110">
        <v>2876</v>
      </c>
      <c r="N184" s="111"/>
      <c r="O184" s="110">
        <f>J184/E184*100</f>
        <v>82.473044276210146</v>
      </c>
      <c r="P184" s="31" t="s">
        <v>154</v>
      </c>
      <c r="Q184" s="176">
        <f t="shared" si="46"/>
        <v>611.19999999999982</v>
      </c>
      <c r="R184" s="104"/>
      <c r="S184" s="245"/>
      <c r="T184" s="15"/>
      <c r="U184" s="15"/>
      <c r="V184" s="4"/>
      <c r="W184" s="2"/>
      <c r="X184" s="2"/>
      <c r="Y184" s="2"/>
      <c r="Z184" s="2"/>
      <c r="AA184" s="2"/>
      <c r="AB184" s="2"/>
      <c r="AC184" s="2"/>
    </row>
    <row r="185" spans="1:29" ht="42" customHeight="1" x14ac:dyDescent="0.2">
      <c r="A185" s="147"/>
      <c r="B185" s="295" t="s">
        <v>127</v>
      </c>
      <c r="C185" s="296"/>
      <c r="D185" s="21" t="s">
        <v>91</v>
      </c>
      <c r="E185" s="145">
        <f>G185+H185</f>
        <v>2980.6</v>
      </c>
      <c r="F185" s="110"/>
      <c r="G185" s="110">
        <v>1490.3</v>
      </c>
      <c r="H185" s="110">
        <v>1490.3</v>
      </c>
      <c r="I185" s="111"/>
      <c r="J185" s="110">
        <f>L185+M185</f>
        <v>995</v>
      </c>
      <c r="K185" s="111"/>
      <c r="L185" s="111"/>
      <c r="M185" s="110">
        <v>995</v>
      </c>
      <c r="N185" s="112"/>
      <c r="O185" s="110">
        <f>J185/E185*100</f>
        <v>33.382540428101727</v>
      </c>
      <c r="P185" s="31" t="s">
        <v>154</v>
      </c>
      <c r="Q185" s="176">
        <f t="shared" si="46"/>
        <v>1985.6</v>
      </c>
      <c r="R185" s="53"/>
      <c r="S185" s="245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8" customHeight="1" x14ac:dyDescent="0.2">
      <c r="A186" s="345" t="s">
        <v>48</v>
      </c>
      <c r="B186" s="346"/>
      <c r="C186" s="347"/>
      <c r="D186" s="105"/>
      <c r="E186" s="103">
        <f>SUM(E184:E185)</f>
        <v>6467.7999999999993</v>
      </c>
      <c r="F186" s="103">
        <f t="shared" ref="F186:N186" si="56">SUM(F184:F184)</f>
        <v>0</v>
      </c>
      <c r="G186" s="103">
        <f>SUM(G185)</f>
        <v>1490.3</v>
      </c>
      <c r="H186" s="103">
        <f>SUM(H184:H185)</f>
        <v>4977.5</v>
      </c>
      <c r="I186" s="103">
        <f t="shared" si="56"/>
        <v>0</v>
      </c>
      <c r="J186" s="103">
        <f>SUM(J184:J185)</f>
        <v>3871</v>
      </c>
      <c r="K186" s="102">
        <f t="shared" si="56"/>
        <v>0</v>
      </c>
      <c r="L186" s="102">
        <f>SUM(L185)</f>
        <v>0</v>
      </c>
      <c r="M186" s="103">
        <f>SUM(M184:M185)</f>
        <v>3871</v>
      </c>
      <c r="N186" s="107">
        <f t="shared" si="56"/>
        <v>0</v>
      </c>
      <c r="O186" s="103">
        <f>J186/E186*100</f>
        <v>59.850335508209909</v>
      </c>
      <c r="P186" s="137"/>
      <c r="Q186" s="176">
        <f t="shared" si="46"/>
        <v>2596.7999999999993</v>
      </c>
      <c r="R186" s="103"/>
      <c r="S186" s="103"/>
      <c r="T186" s="153"/>
      <c r="U186" s="153"/>
      <c r="V186" s="2"/>
      <c r="W186" s="2"/>
      <c r="X186" s="2"/>
      <c r="Y186" s="2"/>
      <c r="Z186" s="2"/>
      <c r="AA186" s="2"/>
      <c r="AB186" s="2"/>
      <c r="AC186" s="2"/>
    </row>
    <row r="187" spans="1:29" ht="20.25" customHeight="1" x14ac:dyDescent="0.2">
      <c r="A187" s="348" t="s">
        <v>130</v>
      </c>
      <c r="B187" s="348"/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176"/>
      <c r="R187" s="25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76.5" customHeight="1" x14ac:dyDescent="0.2">
      <c r="A188" s="152" t="s">
        <v>132</v>
      </c>
      <c r="B188" s="344" t="s">
        <v>131</v>
      </c>
      <c r="C188" s="344"/>
      <c r="D188" s="151"/>
      <c r="E188" s="44">
        <f>H188</f>
        <v>590.79999999999995</v>
      </c>
      <c r="F188" s="31"/>
      <c r="G188" s="31"/>
      <c r="H188" s="31">
        <v>590.79999999999995</v>
      </c>
      <c r="I188" s="31"/>
      <c r="J188" s="46">
        <f>M188</f>
        <v>404.5</v>
      </c>
      <c r="K188" s="31"/>
      <c r="L188" s="31"/>
      <c r="M188" s="46">
        <v>404.5</v>
      </c>
      <c r="N188" s="31"/>
      <c r="O188" s="46">
        <f>J188/E188*100</f>
        <v>68.46648612051456</v>
      </c>
      <c r="P188" s="31" t="s">
        <v>154</v>
      </c>
      <c r="Q188" s="176">
        <f t="shared" si="46"/>
        <v>186.29999999999995</v>
      </c>
      <c r="R188" s="25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57" customHeight="1" x14ac:dyDescent="0.2">
      <c r="A189" s="152"/>
      <c r="B189" s="344" t="s">
        <v>152</v>
      </c>
      <c r="C189" s="344"/>
      <c r="D189" s="196"/>
      <c r="E189" s="44">
        <f>H189</f>
        <v>1261.7</v>
      </c>
      <c r="F189" s="31"/>
      <c r="G189" s="31"/>
      <c r="H189" s="232">
        <v>1261.7</v>
      </c>
      <c r="I189" s="31"/>
      <c r="J189" s="46">
        <f>M189</f>
        <v>818</v>
      </c>
      <c r="K189" s="31"/>
      <c r="L189" s="31"/>
      <c r="M189" s="46">
        <v>818</v>
      </c>
      <c r="N189" s="54"/>
      <c r="O189" s="46">
        <f>J189/E189*100</f>
        <v>64.833161607355152</v>
      </c>
      <c r="P189" s="31" t="s">
        <v>154</v>
      </c>
      <c r="Q189" s="176">
        <f t="shared" si="46"/>
        <v>443.70000000000005</v>
      </c>
      <c r="R189" s="25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3.25" customHeight="1" x14ac:dyDescent="0.2">
      <c r="A190" s="231"/>
      <c r="B190" s="326" t="s">
        <v>213</v>
      </c>
      <c r="C190" s="296"/>
      <c r="D190" s="196"/>
      <c r="E190" s="44">
        <f>H190+G190</f>
        <v>114.5</v>
      </c>
      <c r="F190" s="44"/>
      <c r="G190" s="44">
        <v>103</v>
      </c>
      <c r="H190" s="44">
        <v>11.5</v>
      </c>
      <c r="I190" s="44"/>
      <c r="J190" s="46">
        <f>M190</f>
        <v>114.5</v>
      </c>
      <c r="K190" s="44"/>
      <c r="L190" s="44"/>
      <c r="M190" s="44">
        <v>114.5</v>
      </c>
      <c r="N190" s="44"/>
      <c r="O190" s="46">
        <f>J190/E190*100</f>
        <v>100</v>
      </c>
      <c r="P190" s="31" t="s">
        <v>325</v>
      </c>
      <c r="Q190" s="176"/>
      <c r="R190" s="25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345" t="s">
        <v>48</v>
      </c>
      <c r="B191" s="346"/>
      <c r="C191" s="347"/>
      <c r="D191" s="105"/>
      <c r="E191" s="103">
        <f>SUM(E188:E190)</f>
        <v>1967</v>
      </c>
      <c r="F191" s="103">
        <f t="shared" ref="F191:N191" si="57">SUM(F188:F190)</f>
        <v>0</v>
      </c>
      <c r="G191" s="103">
        <f t="shared" si="57"/>
        <v>103</v>
      </c>
      <c r="H191" s="103">
        <f t="shared" si="57"/>
        <v>1864</v>
      </c>
      <c r="I191" s="103">
        <f t="shared" si="57"/>
        <v>0</v>
      </c>
      <c r="J191" s="103">
        <f t="shared" si="57"/>
        <v>1337</v>
      </c>
      <c r="K191" s="103">
        <f t="shared" si="57"/>
        <v>0</v>
      </c>
      <c r="L191" s="103">
        <f t="shared" si="57"/>
        <v>0</v>
      </c>
      <c r="M191" s="103">
        <f t="shared" si="57"/>
        <v>1337</v>
      </c>
      <c r="N191" s="103">
        <f t="shared" si="57"/>
        <v>0</v>
      </c>
      <c r="O191" s="103">
        <f>J191/E191*100</f>
        <v>67.97153024911033</v>
      </c>
      <c r="P191" s="137"/>
      <c r="Q191" s="176">
        <f t="shared" si="46"/>
        <v>630</v>
      </c>
      <c r="R191" s="103"/>
      <c r="S191" s="103"/>
      <c r="T191" s="153"/>
      <c r="U191" s="153"/>
      <c r="V191" s="2"/>
      <c r="W191" s="2"/>
      <c r="X191" s="2"/>
      <c r="Y191" s="2"/>
      <c r="Z191" s="2"/>
      <c r="AA191" s="2"/>
      <c r="AB191" s="2"/>
      <c r="AC191" s="2"/>
    </row>
    <row r="192" spans="1:29" ht="20.25" customHeight="1" x14ac:dyDescent="0.2">
      <c r="B192" s="25"/>
      <c r="C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36"/>
      <c r="R192" s="25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7" customHeight="1" x14ac:dyDescent="0.2">
      <c r="B193" s="25" t="s">
        <v>137</v>
      </c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8" customHeight="1" x14ac:dyDescent="0.2">
      <c r="P194" s="138"/>
      <c r="Q194" s="2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41.25" customHeight="1" x14ac:dyDescent="0.2">
      <c r="P195" s="139"/>
      <c r="Q195" s="2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P196" s="138"/>
      <c r="Q196" s="2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7.75" customHeight="1" x14ac:dyDescent="0.2">
      <c r="P197" s="138"/>
      <c r="Q197" s="2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62.25" customHeight="1" x14ac:dyDescent="0.2">
      <c r="P198" s="138"/>
      <c r="Q198" s="24"/>
      <c r="R198" s="13"/>
      <c r="S198" s="13"/>
      <c r="T198" s="13"/>
      <c r="U198" s="13"/>
      <c r="V198" s="13"/>
      <c r="W198" s="13"/>
      <c r="X198" s="13"/>
      <c r="Y198" s="2"/>
      <c r="Z198" s="2"/>
      <c r="AA198" s="2"/>
      <c r="AB198" s="2"/>
      <c r="AC198" s="2"/>
    </row>
    <row r="199" spans="1:29" ht="22.5" customHeight="1" x14ac:dyDescent="0.2">
      <c r="P199" s="138"/>
      <c r="Q199" s="2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90" customHeight="1" x14ac:dyDescent="0.2">
      <c r="P200" s="138"/>
      <c r="Q200" s="2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83.75" customHeight="1" x14ac:dyDescent="0.2">
      <c r="P201" s="138"/>
      <c r="Q201" s="2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7.25" customHeight="1" x14ac:dyDescent="0.2">
      <c r="P202" s="138"/>
      <c r="Q202" s="2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1.75" customHeight="1" x14ac:dyDescent="0.2">
      <c r="P203" s="138"/>
      <c r="Q203" s="2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47.25" customHeight="1" x14ac:dyDescent="0.2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38"/>
      <c r="Q204" s="2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7.5" customHeight="1" x14ac:dyDescent="0.2">
      <c r="A205" s="6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38"/>
      <c r="Q205" s="2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7.25" customHeight="1" x14ac:dyDescent="0.2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38"/>
      <c r="Q206" s="2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Q207" s="2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Q208" s="2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7:29" x14ac:dyDescent="0.2">
      <c r="Q209" s="2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</sheetData>
  <mergeCells count="175">
    <mergeCell ref="A169:C169"/>
    <mergeCell ref="B171:C171"/>
    <mergeCell ref="A170:P170"/>
    <mergeCell ref="A96:C96"/>
    <mergeCell ref="B87:C87"/>
    <mergeCell ref="A93:P93"/>
    <mergeCell ref="B94:C94"/>
    <mergeCell ref="A95:C95"/>
    <mergeCell ref="B157:C157"/>
    <mergeCell ref="B155:C155"/>
    <mergeCell ref="B141:C141"/>
    <mergeCell ref="B135:C135"/>
    <mergeCell ref="B134:C134"/>
    <mergeCell ref="B140:C140"/>
    <mergeCell ref="B167:C167"/>
    <mergeCell ref="B148:C148"/>
    <mergeCell ref="B143:C143"/>
    <mergeCell ref="B147:C147"/>
    <mergeCell ref="B144:C144"/>
    <mergeCell ref="A131:C131"/>
    <mergeCell ref="B149:C149"/>
    <mergeCell ref="B145:C145"/>
    <mergeCell ref="B146:C146"/>
    <mergeCell ref="A120:P120"/>
    <mergeCell ref="B38:C38"/>
    <mergeCell ref="B48:C48"/>
    <mergeCell ref="B30:C30"/>
    <mergeCell ref="A45:C45"/>
    <mergeCell ref="B47:C47"/>
    <mergeCell ref="A46:P46"/>
    <mergeCell ref="B34:C34"/>
    <mergeCell ref="B35:C35"/>
    <mergeCell ref="B70:C70"/>
    <mergeCell ref="B67:C67"/>
    <mergeCell ref="B68:C68"/>
    <mergeCell ref="B62:C62"/>
    <mergeCell ref="B66:C66"/>
    <mergeCell ref="B69:C69"/>
    <mergeCell ref="B64:C64"/>
    <mergeCell ref="B63:C63"/>
    <mergeCell ref="A61:C61"/>
    <mergeCell ref="A57:P57"/>
    <mergeCell ref="A52:C52"/>
    <mergeCell ref="A56:C56"/>
    <mergeCell ref="A53:C53"/>
    <mergeCell ref="B41:C41"/>
    <mergeCell ref="B42:C42"/>
    <mergeCell ref="B55:C55"/>
    <mergeCell ref="B43:C43"/>
    <mergeCell ref="B166:C166"/>
    <mergeCell ref="B150:C150"/>
    <mergeCell ref="B160:C160"/>
    <mergeCell ref="B159:C159"/>
    <mergeCell ref="B165:C165"/>
    <mergeCell ref="B154:C154"/>
    <mergeCell ref="B151:C151"/>
    <mergeCell ref="B152:C152"/>
    <mergeCell ref="B161:C161"/>
    <mergeCell ref="B162:C162"/>
    <mergeCell ref="B163:C163"/>
    <mergeCell ref="B164:C164"/>
    <mergeCell ref="B158:C158"/>
    <mergeCell ref="A97:P97"/>
    <mergeCell ref="A90:P90"/>
    <mergeCell ref="A119:C119"/>
    <mergeCell ref="B136:C136"/>
    <mergeCell ref="B137:C137"/>
    <mergeCell ref="B138:C138"/>
    <mergeCell ref="B153:C153"/>
    <mergeCell ref="B156:C156"/>
    <mergeCell ref="B133:C133"/>
    <mergeCell ref="A130:C130"/>
    <mergeCell ref="B51:C51"/>
    <mergeCell ref="A191:C191"/>
    <mergeCell ref="B185:C185"/>
    <mergeCell ref="B188:C188"/>
    <mergeCell ref="A187:P187"/>
    <mergeCell ref="A186:C186"/>
    <mergeCell ref="A182:C182"/>
    <mergeCell ref="B173:C173"/>
    <mergeCell ref="A177:C177"/>
    <mergeCell ref="B184:C184"/>
    <mergeCell ref="B181:C181"/>
    <mergeCell ref="B179:C179"/>
    <mergeCell ref="A178:O178"/>
    <mergeCell ref="B180:C180"/>
    <mergeCell ref="B189:C189"/>
    <mergeCell ref="B174:C174"/>
    <mergeCell ref="B175:C175"/>
    <mergeCell ref="B176:C176"/>
    <mergeCell ref="A183:O183"/>
    <mergeCell ref="B190:C190"/>
    <mergeCell ref="B72:C72"/>
    <mergeCell ref="P100:P111"/>
    <mergeCell ref="B172:C172"/>
    <mergeCell ref="B168:C168"/>
    <mergeCell ref="A116:C116"/>
    <mergeCell ref="A54:P54"/>
    <mergeCell ref="B75:C75"/>
    <mergeCell ref="B76:C76"/>
    <mergeCell ref="A89:C89"/>
    <mergeCell ref="B83:C83"/>
    <mergeCell ref="A77:C77"/>
    <mergeCell ref="B88:C88"/>
    <mergeCell ref="B91:C91"/>
    <mergeCell ref="A92:C92"/>
    <mergeCell ref="A60:C60"/>
    <mergeCell ref="B58:C58"/>
    <mergeCell ref="A81:C81"/>
    <mergeCell ref="A85:P85"/>
    <mergeCell ref="A82:P82"/>
    <mergeCell ref="B79:C79"/>
    <mergeCell ref="B65:C65"/>
    <mergeCell ref="B80:C80"/>
    <mergeCell ref="B71:C71"/>
    <mergeCell ref="Q6:Q8"/>
    <mergeCell ref="B19:C19"/>
    <mergeCell ref="B21:C21"/>
    <mergeCell ref="B20:C20"/>
    <mergeCell ref="B26:C26"/>
    <mergeCell ref="A17:C17"/>
    <mergeCell ref="A6:A8"/>
    <mergeCell ref="E6:I6"/>
    <mergeCell ref="A23:P23"/>
    <mergeCell ref="K7:N7"/>
    <mergeCell ref="B15:C15"/>
    <mergeCell ref="B25:C25"/>
    <mergeCell ref="A3:P3"/>
    <mergeCell ref="B33:C33"/>
    <mergeCell ref="A11:C11"/>
    <mergeCell ref="B36:C36"/>
    <mergeCell ref="E7:E8"/>
    <mergeCell ref="B16:C16"/>
    <mergeCell ref="C6:C8"/>
    <mergeCell ref="B14:C14"/>
    <mergeCell ref="F7:I7"/>
    <mergeCell ref="A22:C22"/>
    <mergeCell ref="A4:P4"/>
    <mergeCell ref="P6:P8"/>
    <mergeCell ref="D6:D8"/>
    <mergeCell ref="B24:C24"/>
    <mergeCell ref="A10:C10"/>
    <mergeCell ref="J7:J8"/>
    <mergeCell ref="O6:O8"/>
    <mergeCell ref="B12:C12"/>
    <mergeCell ref="B13:C13"/>
    <mergeCell ref="B5:L5"/>
    <mergeCell ref="J6:N6"/>
    <mergeCell ref="A18:P18"/>
    <mergeCell ref="B28:C28"/>
    <mergeCell ref="B29:C29"/>
    <mergeCell ref="A128:A129"/>
    <mergeCell ref="B128:B129"/>
    <mergeCell ref="B132:C132"/>
    <mergeCell ref="B142:C142"/>
    <mergeCell ref="B139:C139"/>
    <mergeCell ref="B27:C27"/>
    <mergeCell ref="B6:B8"/>
    <mergeCell ref="P83:P84"/>
    <mergeCell ref="B59:C59"/>
    <mergeCell ref="B86:C86"/>
    <mergeCell ref="A74:P74"/>
    <mergeCell ref="B49:C49"/>
    <mergeCell ref="A84:C84"/>
    <mergeCell ref="A73:C73"/>
    <mergeCell ref="B32:C32"/>
    <mergeCell ref="B44:C44"/>
    <mergeCell ref="B98:B99"/>
    <mergeCell ref="B113:B115"/>
    <mergeCell ref="B31:C31"/>
    <mergeCell ref="B37:C37"/>
    <mergeCell ref="B50:C50"/>
    <mergeCell ref="B39:C39"/>
    <mergeCell ref="B40:C40"/>
    <mergeCell ref="A78:P78"/>
  </mergeCells>
  <phoneticPr fontId="25" type="noConversion"/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2020-10-13T07:05:23Z</dcterms:modified>
</cp:coreProperties>
</file>