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25" windowWidth="14805" windowHeight="6390"/>
  </bookViews>
  <sheets>
    <sheet name="Отчет на 01.04.2020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4" i="1" l="1"/>
  <c r="J99" i="1" s="1"/>
  <c r="J95" i="1"/>
  <c r="J96" i="1"/>
  <c r="J97" i="1"/>
  <c r="J98" i="1"/>
  <c r="J40" i="1"/>
  <c r="J39" i="1"/>
  <c r="F173" i="1"/>
  <c r="G173" i="1"/>
  <c r="H173" i="1"/>
  <c r="I173" i="1"/>
  <c r="K173" i="1"/>
  <c r="L173" i="1"/>
  <c r="M173" i="1"/>
  <c r="N173" i="1"/>
  <c r="J172" i="1"/>
  <c r="E172" i="1"/>
  <c r="E158" i="1"/>
  <c r="J146" i="1"/>
  <c r="E146" i="1"/>
  <c r="J144" i="1"/>
  <c r="J145" i="1"/>
  <c r="E145" i="1"/>
  <c r="E144" i="1"/>
  <c r="J143" i="1"/>
  <c r="E143" i="1"/>
  <c r="E140" i="1"/>
  <c r="E139" i="1"/>
  <c r="E137" i="1"/>
  <c r="E135" i="1"/>
  <c r="E119" i="1"/>
  <c r="E118" i="1"/>
  <c r="E110" i="1"/>
  <c r="J109" i="1"/>
  <c r="J110" i="1"/>
  <c r="E109" i="1"/>
  <c r="J101" i="1"/>
  <c r="J100" i="1"/>
  <c r="E101" i="1"/>
  <c r="E100" i="1"/>
  <c r="F102" i="1"/>
  <c r="G102" i="1"/>
  <c r="H102" i="1"/>
  <c r="I102" i="1"/>
  <c r="J102" i="1"/>
  <c r="K102" i="1"/>
  <c r="L102" i="1"/>
  <c r="M102" i="1"/>
  <c r="N102" i="1"/>
  <c r="F99" i="1"/>
  <c r="G99" i="1"/>
  <c r="H99" i="1"/>
  <c r="I99" i="1"/>
  <c r="K99" i="1"/>
  <c r="L99" i="1"/>
  <c r="M99" i="1"/>
  <c r="N99" i="1"/>
  <c r="E98" i="1"/>
  <c r="E94" i="1"/>
  <c r="E95" i="1"/>
  <c r="E102" i="1" l="1"/>
  <c r="O172" i="1"/>
  <c r="O102" i="1"/>
  <c r="E63" i="1"/>
  <c r="E64" i="1"/>
  <c r="F57" i="1"/>
  <c r="G57" i="1"/>
  <c r="H57" i="1"/>
  <c r="E68" i="1"/>
  <c r="E67" i="1"/>
  <c r="J66" i="1"/>
  <c r="E66" i="1"/>
  <c r="K48" i="1"/>
  <c r="L48" i="1"/>
  <c r="M48" i="1"/>
  <c r="H48" i="1"/>
  <c r="E47" i="1"/>
  <c r="H41" i="1"/>
  <c r="M41" i="1"/>
  <c r="E40" i="1"/>
  <c r="E39" i="1"/>
  <c r="Q39" i="1" s="1"/>
  <c r="Q40" i="1" l="1"/>
  <c r="O40" i="1"/>
  <c r="O39" i="1"/>
  <c r="J15" i="1"/>
  <c r="K11" i="1"/>
  <c r="L11" i="1"/>
  <c r="J115" i="1" l="1"/>
  <c r="J116" i="1"/>
  <c r="J120" i="1"/>
  <c r="E120" i="1"/>
  <c r="Q89" i="1" l="1"/>
  <c r="M112" i="1"/>
  <c r="M92" i="1" s="1"/>
  <c r="J154" i="1" l="1"/>
  <c r="J155" i="1"/>
  <c r="J153" i="1"/>
  <c r="K112" i="1" l="1"/>
  <c r="K92" i="1" s="1"/>
  <c r="L112" i="1"/>
  <c r="L92" i="1" s="1"/>
  <c r="E148" i="1" l="1"/>
  <c r="E149" i="1"/>
  <c r="F112" i="1"/>
  <c r="F92" i="1" s="1"/>
  <c r="G112" i="1"/>
  <c r="G92" i="1" s="1"/>
  <c r="H112" i="1"/>
  <c r="H92" i="1" s="1"/>
  <c r="E111" i="1"/>
  <c r="E97" i="1"/>
  <c r="Q97" i="1" s="1"/>
  <c r="E96" i="1"/>
  <c r="E99" i="1" l="1"/>
  <c r="Q96" i="1"/>
  <c r="O99" i="1"/>
  <c r="E65" i="1"/>
  <c r="J65" i="1"/>
  <c r="E60" i="1"/>
  <c r="Q60" i="1" s="1"/>
  <c r="Q65" i="1" l="1"/>
  <c r="O65" i="1"/>
  <c r="E15" i="1"/>
  <c r="Q15" i="1" s="1"/>
  <c r="E14" i="1"/>
  <c r="E76" i="1" l="1"/>
  <c r="O110" i="1" l="1"/>
  <c r="O96" i="1"/>
  <c r="O97" i="1"/>
  <c r="O76" i="1"/>
  <c r="J83" i="1" l="1"/>
  <c r="E171" i="1" l="1"/>
  <c r="J171" i="1"/>
  <c r="F164" i="1"/>
  <c r="G164" i="1"/>
  <c r="H164" i="1"/>
  <c r="K159" i="1"/>
  <c r="L159" i="1"/>
  <c r="M159" i="1"/>
  <c r="H159" i="1"/>
  <c r="G159" i="1"/>
  <c r="J158" i="1"/>
  <c r="J157" i="1"/>
  <c r="Q158" i="1"/>
  <c r="E157" i="1"/>
  <c r="Q157" i="1" s="1"/>
  <c r="E153" i="1"/>
  <c r="E126" i="1"/>
  <c r="E131" i="1"/>
  <c r="E129" i="1"/>
  <c r="J127" i="1"/>
  <c r="E122" i="1"/>
  <c r="E123" i="1"/>
  <c r="E121" i="1"/>
  <c r="E115" i="1"/>
  <c r="E116" i="1"/>
  <c r="E105" i="1"/>
  <c r="N91" i="1"/>
  <c r="M91" i="1"/>
  <c r="L91" i="1"/>
  <c r="K91" i="1"/>
  <c r="J91" i="1"/>
  <c r="I91" i="1"/>
  <c r="H91" i="1"/>
  <c r="G91" i="1"/>
  <c r="F91" i="1"/>
  <c r="E90" i="1"/>
  <c r="E87" i="1"/>
  <c r="O87" i="1" s="1"/>
  <c r="E83" i="1"/>
  <c r="O83" i="1" s="1"/>
  <c r="Q171" i="1" l="1"/>
  <c r="E91" i="1"/>
  <c r="Q91" i="1" s="1"/>
  <c r="Q90" i="1"/>
  <c r="O153" i="1"/>
  <c r="Q153" i="1"/>
  <c r="O115" i="1"/>
  <c r="Q115" i="1"/>
  <c r="O116" i="1"/>
  <c r="Q116" i="1"/>
  <c r="O158" i="1"/>
  <c r="O171" i="1"/>
  <c r="E75" i="1"/>
  <c r="E72" i="1"/>
  <c r="E59" i="1"/>
  <c r="E34" i="1" l="1"/>
  <c r="E31" i="1"/>
  <c r="E24" i="1"/>
  <c r="E21" i="1"/>
  <c r="E20" i="1"/>
  <c r="J149" i="1" l="1"/>
  <c r="Q149" i="1" s="1"/>
  <c r="J147" i="1"/>
  <c r="J142" i="1"/>
  <c r="J141" i="1"/>
  <c r="J136" i="1"/>
  <c r="J105" i="1"/>
  <c r="O105" i="1" s="1"/>
  <c r="J111" i="1"/>
  <c r="J108" i="1"/>
  <c r="J20" i="1" l="1"/>
  <c r="O20" i="1" s="1"/>
  <c r="O149" i="1" l="1"/>
  <c r="E117" i="1"/>
  <c r="E114" i="1"/>
  <c r="Q18" i="1" l="1"/>
  <c r="Q19" i="1"/>
  <c r="Q20" i="1"/>
  <c r="Q23" i="1"/>
  <c r="Q42" i="1"/>
  <c r="Q50" i="1"/>
  <c r="Q53" i="1"/>
  <c r="Q70" i="1"/>
  <c r="Q74" i="1"/>
  <c r="Q76" i="1"/>
  <c r="Q78" i="1"/>
  <c r="Q81" i="1"/>
  <c r="Q87" i="1"/>
  <c r="Q103" i="1"/>
  <c r="Q105" i="1"/>
  <c r="Q148" i="1"/>
  <c r="J139" i="1" l="1"/>
  <c r="K113" i="1"/>
  <c r="L113" i="1"/>
  <c r="L57" i="1"/>
  <c r="M57" i="1"/>
  <c r="J125" i="1"/>
  <c r="J122" i="1"/>
  <c r="J62" i="1"/>
  <c r="J79" i="1"/>
  <c r="Q156" i="1"/>
  <c r="E155" i="1"/>
  <c r="E147" i="1"/>
  <c r="E142" i="1"/>
  <c r="E141" i="1"/>
  <c r="J84" i="1"/>
  <c r="J82" i="1"/>
  <c r="J132" i="1"/>
  <c r="J133" i="1"/>
  <c r="J128" i="1"/>
  <c r="J129" i="1"/>
  <c r="J130" i="1"/>
  <c r="J131" i="1"/>
  <c r="J121" i="1"/>
  <c r="J163" i="1"/>
  <c r="J162" i="1"/>
  <c r="J13" i="1"/>
  <c r="J14" i="1"/>
  <c r="J16" i="1"/>
  <c r="J12" i="1"/>
  <c r="H168" i="1"/>
  <c r="H113" i="1"/>
  <c r="H77" i="1"/>
  <c r="Q110" i="1"/>
  <c r="E108" i="1"/>
  <c r="J170" i="1"/>
  <c r="J173" i="1" s="1"/>
  <c r="E170" i="1"/>
  <c r="E173" i="1" s="1"/>
  <c r="E166" i="1"/>
  <c r="E163" i="1"/>
  <c r="E161" i="1"/>
  <c r="N159" i="1"/>
  <c r="I159" i="1"/>
  <c r="F159" i="1"/>
  <c r="E154" i="1"/>
  <c r="M113" i="1"/>
  <c r="J134" i="1"/>
  <c r="J126" i="1"/>
  <c r="J123" i="1"/>
  <c r="J117" i="1"/>
  <c r="J114" i="1"/>
  <c r="O114" i="1" s="1"/>
  <c r="J124" i="1"/>
  <c r="E150" i="1"/>
  <c r="E134" i="1"/>
  <c r="E128" i="1"/>
  <c r="E125" i="1"/>
  <c r="E124" i="1"/>
  <c r="O111" i="1"/>
  <c r="E107" i="1"/>
  <c r="E106" i="1"/>
  <c r="E88" i="1"/>
  <c r="N88" i="1"/>
  <c r="M88" i="1"/>
  <c r="L88" i="1"/>
  <c r="K88" i="1"/>
  <c r="J88" i="1"/>
  <c r="I88" i="1"/>
  <c r="H88" i="1"/>
  <c r="G88" i="1"/>
  <c r="F88" i="1"/>
  <c r="E84" i="1"/>
  <c r="E82" i="1"/>
  <c r="E77" i="1"/>
  <c r="E62" i="1"/>
  <c r="E61" i="1"/>
  <c r="E58" i="1"/>
  <c r="E57" i="1" s="1"/>
  <c r="J44" i="1"/>
  <c r="J45" i="1"/>
  <c r="J46" i="1"/>
  <c r="J43" i="1"/>
  <c r="J48" i="1" s="1"/>
  <c r="J32" i="1"/>
  <c r="E44" i="1"/>
  <c r="E45" i="1"/>
  <c r="E46" i="1"/>
  <c r="E43" i="1"/>
  <c r="E25" i="1"/>
  <c r="E26" i="1"/>
  <c r="E27" i="1"/>
  <c r="E28" i="1"/>
  <c r="E30" i="1"/>
  <c r="E33" i="1"/>
  <c r="E35" i="1"/>
  <c r="E36" i="1"/>
  <c r="E37" i="1"/>
  <c r="E38" i="1"/>
  <c r="E16" i="1"/>
  <c r="J106" i="1"/>
  <c r="E71" i="1"/>
  <c r="J61" i="1"/>
  <c r="J59" i="1"/>
  <c r="J58" i="1"/>
  <c r="L41" i="1"/>
  <c r="J30" i="1"/>
  <c r="E13" i="1"/>
  <c r="E12" i="1"/>
  <c r="M77" i="1"/>
  <c r="L77" i="1"/>
  <c r="K77" i="1"/>
  <c r="J75" i="1"/>
  <c r="L168" i="1"/>
  <c r="M168" i="1"/>
  <c r="M164" i="1"/>
  <c r="L164" i="1"/>
  <c r="J167" i="1"/>
  <c r="D56" i="1"/>
  <c r="D52" i="1"/>
  <c r="D48" i="1"/>
  <c r="D41" i="1"/>
  <c r="D22" i="1"/>
  <c r="G168" i="1"/>
  <c r="E167" i="1"/>
  <c r="E162" i="1"/>
  <c r="J38" i="1"/>
  <c r="H73" i="1"/>
  <c r="L73" i="1"/>
  <c r="M73" i="1"/>
  <c r="G77" i="1"/>
  <c r="J21" i="1"/>
  <c r="G41" i="1"/>
  <c r="J166" i="1"/>
  <c r="J161" i="1"/>
  <c r="E136" i="1"/>
  <c r="E127" i="1"/>
  <c r="E130" i="1"/>
  <c r="E132" i="1"/>
  <c r="E133" i="1"/>
  <c r="J107" i="1"/>
  <c r="E104" i="1"/>
  <c r="J72" i="1"/>
  <c r="J71" i="1"/>
  <c r="E79" i="1"/>
  <c r="J55" i="1"/>
  <c r="J54" i="1"/>
  <c r="J51" i="1"/>
  <c r="E55" i="1"/>
  <c r="E54" i="1"/>
  <c r="E51" i="1"/>
  <c r="J25" i="1"/>
  <c r="J26" i="1"/>
  <c r="J27" i="1"/>
  <c r="J28" i="1"/>
  <c r="J31" i="1"/>
  <c r="J33" i="1"/>
  <c r="J34" i="1"/>
  <c r="J35" i="1"/>
  <c r="J36" i="1"/>
  <c r="J37" i="1"/>
  <c r="J24" i="1"/>
  <c r="J41" i="1" s="1"/>
  <c r="G113" i="1"/>
  <c r="M85" i="1"/>
  <c r="K73" i="1"/>
  <c r="I73" i="1"/>
  <c r="G73" i="1"/>
  <c r="N168" i="1"/>
  <c r="K168" i="1"/>
  <c r="I168" i="1"/>
  <c r="F168" i="1"/>
  <c r="N164" i="1"/>
  <c r="K164" i="1"/>
  <c r="K151" i="1" s="1"/>
  <c r="I164" i="1"/>
  <c r="I151" i="1" s="1"/>
  <c r="M11" i="1"/>
  <c r="N80" i="1"/>
  <c r="M80" i="1"/>
  <c r="L80" i="1"/>
  <c r="K80" i="1"/>
  <c r="I80" i="1"/>
  <c r="H80" i="1"/>
  <c r="G80" i="1"/>
  <c r="F80" i="1"/>
  <c r="N85" i="1"/>
  <c r="L85" i="1"/>
  <c r="K85" i="1"/>
  <c r="I85" i="1"/>
  <c r="N77" i="1"/>
  <c r="I77" i="1"/>
  <c r="N73" i="1"/>
  <c r="N113" i="1"/>
  <c r="N112" i="1"/>
  <c r="N92" i="1" s="1"/>
  <c r="N52" i="1"/>
  <c r="M52" i="1"/>
  <c r="L52" i="1"/>
  <c r="K52" i="1"/>
  <c r="N56" i="1"/>
  <c r="M56" i="1"/>
  <c r="L56" i="1"/>
  <c r="K56" i="1"/>
  <c r="N57" i="1"/>
  <c r="K57" i="1"/>
  <c r="N48" i="1"/>
  <c r="N41" i="1"/>
  <c r="K41" i="1"/>
  <c r="N22" i="1"/>
  <c r="M22" i="1"/>
  <c r="L22" i="1"/>
  <c r="K22" i="1"/>
  <c r="N11" i="1"/>
  <c r="I56" i="1"/>
  <c r="G56" i="1"/>
  <c r="F56" i="1"/>
  <c r="I52" i="1"/>
  <c r="G52" i="1"/>
  <c r="F52" i="1"/>
  <c r="I57" i="1"/>
  <c r="H52" i="1"/>
  <c r="I11" i="1"/>
  <c r="G11" i="1"/>
  <c r="F11" i="1"/>
  <c r="I112" i="1"/>
  <c r="I92" i="1" s="1"/>
  <c r="F85" i="1"/>
  <c r="G85" i="1"/>
  <c r="F73" i="1"/>
  <c r="H85" i="1"/>
  <c r="F113" i="1"/>
  <c r="I113" i="1"/>
  <c r="I48" i="1"/>
  <c r="G48" i="1"/>
  <c r="F48" i="1"/>
  <c r="F41" i="1"/>
  <c r="I41" i="1"/>
  <c r="I22" i="1"/>
  <c r="H22" i="1"/>
  <c r="G22" i="1"/>
  <c r="F22" i="1"/>
  <c r="H11" i="1"/>
  <c r="E41" i="1" l="1"/>
  <c r="E48" i="1"/>
  <c r="J11" i="1"/>
  <c r="J112" i="1"/>
  <c r="J92" i="1" s="1"/>
  <c r="O33" i="1"/>
  <c r="O28" i="1"/>
  <c r="O26" i="1"/>
  <c r="Q13" i="1"/>
  <c r="Q16" i="1"/>
  <c r="O166" i="1"/>
  <c r="N69" i="1"/>
  <c r="O27" i="1"/>
  <c r="O25" i="1"/>
  <c r="O104" i="1"/>
  <c r="E112" i="1"/>
  <c r="E92" i="1" s="1"/>
  <c r="F69" i="1"/>
  <c r="G69" i="1"/>
  <c r="H69" i="1"/>
  <c r="Q51" i="1"/>
  <c r="Q55" i="1"/>
  <c r="O12" i="1"/>
  <c r="O37" i="1"/>
  <c r="O35" i="1"/>
  <c r="O71" i="1"/>
  <c r="O167" i="1"/>
  <c r="O30" i="1"/>
  <c r="O58" i="1"/>
  <c r="O61" i="1"/>
  <c r="O106" i="1"/>
  <c r="O46" i="1"/>
  <c r="O44" i="1"/>
  <c r="O128" i="1"/>
  <c r="O132" i="1"/>
  <c r="O125" i="1"/>
  <c r="O51" i="1"/>
  <c r="O54" i="1"/>
  <c r="Q137" i="1"/>
  <c r="O136" i="1"/>
  <c r="Q21" i="1"/>
  <c r="O21" i="1"/>
  <c r="Q75" i="1"/>
  <c r="O75" i="1"/>
  <c r="Q32" i="1"/>
  <c r="O32" i="1"/>
  <c r="O124" i="1"/>
  <c r="Q117" i="1"/>
  <c r="O117" i="1"/>
  <c r="Q123" i="1"/>
  <c r="O123" i="1"/>
  <c r="Q126" i="1"/>
  <c r="O126" i="1"/>
  <c r="E164" i="1"/>
  <c r="J159" i="1"/>
  <c r="O154" i="1"/>
  <c r="Q108" i="1"/>
  <c r="O108" i="1"/>
  <c r="Q14" i="1"/>
  <c r="O14" i="1"/>
  <c r="O162" i="1"/>
  <c r="Q121" i="1"/>
  <c r="O121" i="1"/>
  <c r="O130" i="1"/>
  <c r="Q141" i="1"/>
  <c r="O141" i="1"/>
  <c r="Q142" i="1"/>
  <c r="O142" i="1"/>
  <c r="Q155" i="1"/>
  <c r="O155" i="1"/>
  <c r="J80" i="1"/>
  <c r="O79" i="1"/>
  <c r="Q139" i="1"/>
  <c r="O139" i="1"/>
  <c r="Q24" i="1"/>
  <c r="O24" i="1"/>
  <c r="O36" i="1"/>
  <c r="Q34" i="1"/>
  <c r="O34" i="1"/>
  <c r="Q31" i="1"/>
  <c r="O31" i="1"/>
  <c r="O55" i="1"/>
  <c r="Q79" i="1"/>
  <c r="Q72" i="1"/>
  <c r="O72" i="1"/>
  <c r="O107" i="1"/>
  <c r="Q132" i="1"/>
  <c r="Q127" i="1"/>
  <c r="O127" i="1"/>
  <c r="J164" i="1"/>
  <c r="O161" i="1"/>
  <c r="O38" i="1"/>
  <c r="Q59" i="1"/>
  <c r="O59" i="1"/>
  <c r="O43" i="1"/>
  <c r="O45" i="1"/>
  <c r="Q150" i="1"/>
  <c r="O150" i="1"/>
  <c r="O134" i="1"/>
  <c r="E159" i="1"/>
  <c r="Q173" i="1"/>
  <c r="O170" i="1"/>
  <c r="O16" i="1"/>
  <c r="O13" i="1"/>
  <c r="O163" i="1"/>
  <c r="Q131" i="1"/>
  <c r="O131" i="1"/>
  <c r="Q129" i="1"/>
  <c r="O129" i="1"/>
  <c r="O133" i="1"/>
  <c r="O84" i="1"/>
  <c r="Q147" i="1"/>
  <c r="O147" i="1"/>
  <c r="O62" i="1"/>
  <c r="Q122" i="1"/>
  <c r="O122" i="1"/>
  <c r="Q54" i="1"/>
  <c r="Q134" i="1"/>
  <c r="Q62" i="1"/>
  <c r="M17" i="1"/>
  <c r="G151" i="1"/>
  <c r="Q130" i="1"/>
  <c r="Q128" i="1"/>
  <c r="J85" i="1"/>
  <c r="N151" i="1"/>
  <c r="H151" i="1"/>
  <c r="Q82" i="1"/>
  <c r="F151" i="1"/>
  <c r="Q133" i="1"/>
  <c r="J168" i="1"/>
  <c r="Q84" i="1"/>
  <c r="Q125" i="1"/>
  <c r="J77" i="1"/>
  <c r="Q77" i="1" s="1"/>
  <c r="Q167" i="1"/>
  <c r="N49" i="1"/>
  <c r="E52" i="1"/>
  <c r="E56" i="1"/>
  <c r="H56" i="1" s="1"/>
  <c r="H49" i="1" s="1"/>
  <c r="E22" i="1"/>
  <c r="J52" i="1"/>
  <c r="Q163" i="1"/>
  <c r="L151" i="1"/>
  <c r="F17" i="1"/>
  <c r="K17" i="1"/>
  <c r="N17" i="1"/>
  <c r="L17" i="1"/>
  <c r="K49" i="1"/>
  <c r="L49" i="1"/>
  <c r="Q46" i="1"/>
  <c r="Q44" i="1"/>
  <c r="L69" i="1"/>
  <c r="I69" i="1"/>
  <c r="K69" i="1"/>
  <c r="Q71" i="1"/>
  <c r="M69" i="1"/>
  <c r="J22" i="1"/>
  <c r="E80" i="1"/>
  <c r="J56" i="1"/>
  <c r="Q56" i="1" s="1"/>
  <c r="E168" i="1"/>
  <c r="Q88" i="1"/>
  <c r="Q124" i="1"/>
  <c r="H17" i="1"/>
  <c r="G17" i="1"/>
  <c r="I17" i="1"/>
  <c r="M49" i="1"/>
  <c r="E73" i="1"/>
  <c r="J73" i="1"/>
  <c r="Q104" i="1"/>
  <c r="E113" i="1"/>
  <c r="M151" i="1"/>
  <c r="E85" i="1"/>
  <c r="Q43" i="1"/>
  <c r="Q45" i="1"/>
  <c r="Q58" i="1"/>
  <c r="Q107" i="1"/>
  <c r="Q170" i="1"/>
  <c r="E11" i="1"/>
  <c r="Q12" i="1"/>
  <c r="Q30" i="1"/>
  <c r="Q106" i="1"/>
  <c r="Q111" i="1"/>
  <c r="J113" i="1"/>
  <c r="Q114" i="1"/>
  <c r="Q154" i="1"/>
  <c r="Q161" i="1"/>
  <c r="Q166" i="1"/>
  <c r="Q162" i="1"/>
  <c r="Q28" i="1"/>
  <c r="Q26" i="1"/>
  <c r="Q37" i="1"/>
  <c r="Q35" i="1"/>
  <c r="Q25" i="1"/>
  <c r="J57" i="1"/>
  <c r="Q38" i="1"/>
  <c r="Q36" i="1"/>
  <c r="Q33" i="1"/>
  <c r="Q27" i="1"/>
  <c r="Q61" i="1"/>
  <c r="O92" i="1" l="1"/>
  <c r="Q80" i="1"/>
  <c r="Q164" i="1"/>
  <c r="E69" i="1"/>
  <c r="Q52" i="1"/>
  <c r="O11" i="1"/>
  <c r="F10" i="1"/>
  <c r="Q48" i="1"/>
  <c r="G10" i="1"/>
  <c r="E49" i="1"/>
  <c r="Q168" i="1"/>
  <c r="J69" i="1"/>
  <c r="O168" i="1"/>
  <c r="O164" i="1"/>
  <c r="O56" i="1"/>
  <c r="K10" i="1"/>
  <c r="J151" i="1"/>
  <c r="O69" i="1"/>
  <c r="L10" i="1"/>
  <c r="O57" i="1"/>
  <c r="O52" i="1"/>
  <c r="J49" i="1"/>
  <c r="O49" i="1" s="1"/>
  <c r="Q112" i="1"/>
  <c r="N10" i="1"/>
  <c r="Q159" i="1"/>
  <c r="M10" i="1"/>
  <c r="O48" i="1"/>
  <c r="O159" i="1"/>
  <c r="O112" i="1"/>
  <c r="O113" i="1"/>
  <c r="O73" i="1"/>
  <c r="H10" i="1"/>
  <c r="O80" i="1"/>
  <c r="Q22" i="1"/>
  <c r="O22" i="1"/>
  <c r="E151" i="1"/>
  <c r="O173" i="1"/>
  <c r="Q85" i="1"/>
  <c r="O85" i="1"/>
  <c r="Q113" i="1"/>
  <c r="Q73" i="1"/>
  <c r="Q99" i="1"/>
  <c r="Q57" i="1"/>
  <c r="E17" i="1"/>
  <c r="Q41" i="1"/>
  <c r="O41" i="1"/>
  <c r="J17" i="1"/>
  <c r="Q151" i="1" l="1"/>
  <c r="Q49" i="1"/>
  <c r="O151" i="1"/>
  <c r="Q69" i="1"/>
  <c r="E10" i="1"/>
  <c r="Q17" i="1"/>
  <c r="Q92" i="1"/>
  <c r="O17" i="1"/>
  <c r="J10" i="1"/>
  <c r="O10" i="1" l="1"/>
</calcChain>
</file>

<file path=xl/sharedStrings.xml><?xml version="1.0" encoding="utf-8"?>
<sst xmlns="http://schemas.openxmlformats.org/spreadsheetml/2006/main" count="340" uniqueCount="258">
  <si>
    <t>Прочее</t>
  </si>
  <si>
    <t>Всего</t>
  </si>
  <si>
    <t>в том числе</t>
  </si>
  <si>
    <t>Наименование программы</t>
  </si>
  <si>
    <t>Мероприятия, входящие в план мероприятий  программы</t>
  </si>
  <si>
    <t>тыс. руб.</t>
  </si>
  <si>
    <t>ОТЧЕТ</t>
  </si>
  <si>
    <t xml:space="preserve">Администрация МО "Рощинское городское поселение" </t>
  </si>
  <si>
    <t>Выборгского района Ленинградской области</t>
  </si>
  <si>
    <t>Подпрограмма  «Обеспечение правопорядка и профилактика правонарушений в МО «Рощинское городское поселение»</t>
  </si>
  <si>
    <t>Установка обзорных камер наблюдения в местах массового пребывания граждан на территории МО «Рощинское городское поселение»</t>
  </si>
  <si>
    <t>Техническое обслуживание обзорных камер наблюдения</t>
  </si>
  <si>
    <t>Оказание услуг по безопасности населения на воде(пляжи)</t>
  </si>
  <si>
    <t>Предоставление АС услуг на водоемах МО «РГП» по вызову</t>
  </si>
  <si>
    <t xml:space="preserve">Приобретение передвижных пожарных мотопомп, БОП, пожарных рукавов, бензопил и бензорезов для ДПО МО «Рощинское городское поселение» </t>
  </si>
  <si>
    <t>Ручная и механизированная расчистка от снега ПГ и подъездов к ПВ на территории МО «Рощинское городское поселение».</t>
  </si>
  <si>
    <t>Опашка населенных пунктов МО «Рощинское городское поселение»</t>
  </si>
  <si>
    <t>Подпрограмма  «Повышение безопасности дорожного движения в МО «Рощинское городское поселение»</t>
  </si>
  <si>
    <t>Содержание светофорного объекта</t>
  </si>
  <si>
    <t>Разработка и согласование с ГИБДД ГК МВД России схемы установки искусственных неровностей и дорожных знаков, внесение их в схему установки</t>
  </si>
  <si>
    <t>Нанесение дорожной разметки, монтаж и демонтаж, установка дорожных знаков, сезонный монтаж и демонтаж искусственных неровностей на территории МО</t>
  </si>
  <si>
    <t>Уборка мест массового отдыха</t>
  </si>
  <si>
    <t>Приобретение хозяйственного инвентаря</t>
  </si>
  <si>
    <t>Содержание фонтана</t>
  </si>
  <si>
    <t>Изготовление и установка информационных табличек, стендов, баннеров</t>
  </si>
  <si>
    <t>Уборка несанкционированных свалок на территории МО «Рощинское городское поселение»</t>
  </si>
  <si>
    <t>Содержание и ремонт спортивных и игровых детских площадок</t>
  </si>
  <si>
    <t>Приобретение малых архитектурных форм</t>
  </si>
  <si>
    <t xml:space="preserve">Подпрограмма  «Переселение граждан из аварийного жилищного фонда в МО «Рощинское городское поселение» </t>
  </si>
  <si>
    <t xml:space="preserve">Подпрограмма  «Жилье для молодежи в МО «Рощинское городское поселение» </t>
  </si>
  <si>
    <t>Предоставление молодым семьям  социальных выплат на приобретение жилья или строительства индивидуального жилого дома</t>
  </si>
  <si>
    <t>Подпрограмма  «Оказание услуг  гражданам, пострадавшим в результате пожара муниципального жилищного фонда в МО «Рощинское городское поселение»</t>
  </si>
  <si>
    <t>Капитальный ремонт муниципального жилого фонда (взносы)</t>
  </si>
  <si>
    <t>Приобретение в муниципальную собственность жилых помещений для предоставления гражданам, пострадавшим в результате пожара муниципального жилищного фонда</t>
  </si>
  <si>
    <t>ПОДПРОГРАММА   «ЭНЕРГЕТИКА  МО «РОЩИНСКОЕ ГОРОДСКОЕ ПОСЕЛЕНИЕ»</t>
  </si>
  <si>
    <t xml:space="preserve">ПОДПРОГРАММА   «ГАЗИФИКАЦИЯ МО "РОЩИНСКОЕ ГОРОДСКОЕ ПОСЕЛЕНИЕ" </t>
  </si>
  <si>
    <t>пос. Рощино:
ул. Еловая дома 3,3а;
ул. Привокзальная дома 1,2,3</t>
  </si>
  <si>
    <t>Техническое обслуживание газораспределительной сети</t>
  </si>
  <si>
    <t>Публикация нормативных правовых актов и иных официальных документов в официальном печатном издании</t>
  </si>
  <si>
    <t>Изготовление (издание), распространение и размещение информационного материала, направленного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 МО «Рощинское городское поселение», социальную и культурную адаптацию мигрантов, профилактику межнациональных (межэтнических) конфликтов</t>
  </si>
  <si>
    <t>Подпрограмма "Развитие физической культуры и спорта МО "Рощинское городское поселение"</t>
  </si>
  <si>
    <t>Подпрограмма "Организация культурного досуга и отдыха населения МО "Рощинское городское поселение"</t>
  </si>
  <si>
    <t>Подпрограмма "Библиотечное обслуживание населения МО "Рощинское городское поселение"</t>
  </si>
  <si>
    <t>Содержание улично-дорожной сети  - механизированная и ручная уборка автомобильных дорог</t>
  </si>
  <si>
    <t>Мероприятия в области дорожного хозяйства в целях оценки, обследования (экспертиза) автомобильных дорог, с составлением технических паспортов, технический надзор</t>
  </si>
  <si>
    <t xml:space="preserve">Подпрограмма  "Развитие малого, среднего предпринимательства и потребительского рынка МО «Рощинское городское поселение» </t>
  </si>
  <si>
    <t xml:space="preserve">Подпрограмма  "Развитие внутреннего и въездного туризма  МО «Рощинское городское поселение» </t>
  </si>
  <si>
    <t>ВСЕГО  ПО ПРОГРАММАМ:</t>
  </si>
  <si>
    <t>Итого подпрограмма:</t>
  </si>
  <si>
    <t>Итого  подпрограмма:</t>
  </si>
  <si>
    <t>Услуги по локализации и ликвидации последствий, чрезвычайных ситуаций, аварийно-спасательных и других неоложных работ</t>
  </si>
  <si>
    <t>Содержание электронного адресного плана поселения (АИСГД)</t>
  </si>
  <si>
    <t xml:space="preserve">КБК </t>
  </si>
  <si>
    <t>03 14 0210120370  244  225</t>
  </si>
  <si>
    <t>03 14 0210170430  410  310</t>
  </si>
  <si>
    <t>0309  0220220330  244  226</t>
  </si>
  <si>
    <t>03 09  0220220340  244  226</t>
  </si>
  <si>
    <t>03 09  0220220340  244  310</t>
  </si>
  <si>
    <t>0309  0220220340  244  226</t>
  </si>
  <si>
    <t>03 09  0220220340  244  221</t>
  </si>
  <si>
    <t>03 10  0220220360  244  310</t>
  </si>
  <si>
    <t>03 10  0220220360  244  310 и 226</t>
  </si>
  <si>
    <t>03 10  0220220360  244  225</t>
  </si>
  <si>
    <t>04 09  0230320420  244  225</t>
  </si>
  <si>
    <t>04 09  0230320420  244  226</t>
  </si>
  <si>
    <t>05 03  0700170880  414  310</t>
  </si>
  <si>
    <t>05 02  0630320470  244  225</t>
  </si>
  <si>
    <t>05  01  0510120310  244  226</t>
  </si>
  <si>
    <t>10  03  0520270750  322  262                                            10  03  0520220660  322  262</t>
  </si>
  <si>
    <t>05 01  0530370800  412  310                                                            05  01  0530386150  412  310</t>
  </si>
  <si>
    <t>05  01 0540420440  244  290</t>
  </si>
  <si>
    <t>01 13 0100120210  244  226</t>
  </si>
  <si>
    <t>01 13 0100120620  244  226</t>
  </si>
  <si>
    <t>01 13 0100220820 244  340</t>
  </si>
  <si>
    <t>08  01  0820210060  611  241</t>
  </si>
  <si>
    <t>08  01  0830310060  611  241</t>
  </si>
  <si>
    <t>04  09  0400120420  244  225</t>
  </si>
  <si>
    <t>04  09  0400120420  244  226</t>
  </si>
  <si>
    <t>04  12  0310120390  244  226</t>
  </si>
  <si>
    <t>Подпрограмма   «Предупреждение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«Рощинское городское поселение»  на 2015-2018 годы</t>
  </si>
  <si>
    <t>Выкашивание, восстановление и уход за газонами, санитарная высадка и уход за однолетними и многолетними растениями, приобретение посадочного материала, плодородного грунта, удобрений (прочие работы)</t>
  </si>
  <si>
    <t>Муниципальная услуга:  «Организация деятельности клубных формирований и формирований самодеятельности народного творчества"</t>
  </si>
  <si>
    <t xml:space="preserve">Муниципальная услуга:  «Библиотечное, библиографическое и информационное обслуживание пользователей библиотеки" </t>
  </si>
  <si>
    <t>10  03  05202R0200  322  262   10  03  05202L0200  322  262</t>
  </si>
  <si>
    <t>п. Цвелодубово 
ул.Советская, ул. Зеленая, ул. Дачная, пер. Грибной</t>
  </si>
  <si>
    <t>Отчет о выполнении мероприятия</t>
  </si>
  <si>
    <t>ОБ  4681,6 МБ 501,5</t>
  </si>
  <si>
    <t>ОБ 13236,782 МБ 9300</t>
  </si>
  <si>
    <t>ОБ 2108,6 МБ 250</t>
  </si>
  <si>
    <t xml:space="preserve">ОБ 1298,7 ФБ 480, МБ 200,4 </t>
  </si>
  <si>
    <t>ОБ 6663,9 МБ 385,1</t>
  </si>
  <si>
    <t>ОБ 811   МБ 2433</t>
  </si>
  <si>
    <t>ОБ 202,740 МБ 608,1</t>
  </si>
  <si>
    <t>01 13 0100120600  244 226</t>
  </si>
  <si>
    <t>ФБ</t>
  </si>
  <si>
    <t>ОБ</t>
  </si>
  <si>
    <t>МБ</t>
  </si>
  <si>
    <t>04  12  0320220400 244  226 и 310</t>
  </si>
  <si>
    <t>04  12  0320220400  244  340</t>
  </si>
  <si>
    <t>-</t>
  </si>
  <si>
    <t>Предоставление молодым семьям социальных выплат на мероприятия подпрограммы "Обеспечение жильем молодых семей "Федеральной целевой программы "Жилище" на  2015-2020 годы"</t>
  </si>
  <si>
    <t xml:space="preserve">Строительство контейнерных площадок  по адресам:   п. Рощино, п. Победа,  п. Цвелодубово, п. Первомайское - 1 , технический надзор                           </t>
  </si>
  <si>
    <t>Техническое обслуживание и ремонт  газораспределительной сети</t>
  </si>
  <si>
    <t xml:space="preserve">п. Победа ул. Советская </t>
  </si>
  <si>
    <t>Восстановление канав ливневых вод</t>
  </si>
  <si>
    <t>1 «Общество и власть  в муниципальном  образовании  «Рощинское городское поселение»  Выборгского района  Ленинградской области»</t>
  </si>
  <si>
    <t>2  «Безопасность муниципального образования «Рощинское городское поселение» Выборгского района Ленинградской области»</t>
  </si>
  <si>
    <t>запланированы конкурсные процедуры</t>
  </si>
  <si>
    <t>Услуги связи проводного радиовещания и телематических услуг связи</t>
  </si>
  <si>
    <t>Техническое обслуживание и эксплуатация существующей системы оповещения</t>
  </si>
  <si>
    <t>03 10 0220220360 244  225</t>
  </si>
  <si>
    <t>4 «Развитие автомобильных дорог местного значения в муниципальном образовании «Рощинское городское поселение" Выборгского района Ленинградской области»</t>
  </si>
  <si>
    <t>Технический надзор</t>
  </si>
  <si>
    <t>04  09  0400170140  244  225   04  09  04001S0140  244  225</t>
  </si>
  <si>
    <t>5 «Обеспечение качественным жильем граждан на территории муниципального образования «Рощинское городское поселение» Выборгского района  Ленинградской области»</t>
  </si>
  <si>
    <t xml:space="preserve"> Признание жилых домов аварийными и подлежащими сносу или реконструкции, формирование земельных участков (в том числе: обследование жилищного фонда,выполнение кадастровых работ работ по формированию земельных участков под многоквартирными жилыми домами)</t>
  </si>
  <si>
    <t>Приобретение (строительство) жилых помещений для переселения граждан из аварийного жилищного фонда</t>
  </si>
  <si>
    <t>05 01  0510186150  412  310</t>
  </si>
  <si>
    <t xml:space="preserve">Подпрограмма  "Развитие жилищного хозяйства в МО "РГП" </t>
  </si>
  <si>
    <t xml:space="preserve">Подпрограмма  «Развитие инженерной, транспортной и социальной инфраструктуры в районах массовой жилой застройки 
 в МО «Рощинское городское поселение» </t>
  </si>
  <si>
    <t xml:space="preserve">6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«Рощинское городское поселение» Выборгского района Ленинградской области» </t>
  </si>
  <si>
    <t>п. Рощино, п. Цвелодубово, п. Пушное, п. Победа</t>
  </si>
  <si>
    <t>05 02  0630320470 244 226</t>
  </si>
  <si>
    <t>7 «Благоустройство муниципального образования «Рощинское городское поселение» Выборгского района Ленинградской области»</t>
  </si>
  <si>
    <t>Мероприятия, направленны на энергосбережение и повышение энергетической эффективности использования энергетических ресурсов при эксплуатации системы наружного освещения МО "Рощинское городское поселение"</t>
  </si>
  <si>
    <t>Вырубка и спил аварийных деревьев, кронирование деревьев, вырубка кустарника</t>
  </si>
  <si>
    <t>8 «Развитие культуры, физической культуры  и спорта в муниципальном образовании «Рощинское городское поселение» Выборгского района Ленинградской области»</t>
  </si>
  <si>
    <t>Приобретение наградной и спортивной атрибутики, спортивного инвентаря, типографской и сувенирной продукции, спортивной формы</t>
  </si>
  <si>
    <t>11 05  0810120550  244 290</t>
  </si>
  <si>
    <t>Обеспечение выплат стимулирующего характера работникам муниципальных  учреждений культуры Ленинградской области</t>
  </si>
  <si>
    <t>08 01 0820220240  244</t>
  </si>
  <si>
    <t>08 01 0820270360  612  241               08 01 08202S0360  612  241</t>
  </si>
  <si>
    <t xml:space="preserve">Подпрограмма "Развитие молодежной политики МО "Рощинское городское поселение" </t>
  </si>
  <si>
    <t>Муниципальная услуга : "Организация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</si>
  <si>
    <t>07 07 0840410060 611 241</t>
  </si>
  <si>
    <t>06 3 03 20470 244</t>
  </si>
  <si>
    <t>Ремонт автомобильных дорог</t>
  </si>
  <si>
    <t>пос. Цвелодубово ул. Центральная - ул. Советская</t>
  </si>
  <si>
    <t>Техническое обслуживание и ремонт газораспределительной сети</t>
  </si>
  <si>
    <t>Исполнитель  Бабешко Т.В.</t>
  </si>
  <si>
    <t xml:space="preserve">Приобретение  резервных источников питания для социально значимых объектов </t>
  </si>
  <si>
    <t xml:space="preserve">Приобретение, установка и ограждение пожарных емкостей </t>
  </si>
  <si>
    <t>Разработка проекта системы оповещения населения</t>
  </si>
  <si>
    <t>Разработка, согласование и реализация плана двуязычной системы навигации в местах туристических маршрутов (включая: создание макетов и планов размещения знаков и указателей, согласование, производство, доставку и расстановку знаков и указателей</t>
  </si>
  <si>
    <t xml:space="preserve"> Оформление, содержание, об-служивание  и ремонт объектов муниципального имущества, тех-ническое обслуживание внутри-домового газового оборудования</t>
  </si>
  <si>
    <t>Содержание муниципального жилищного фонда  (в т.ч. работы по сносу расселенных жилых домов, в соответствии с програм-мой переселения)</t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</si>
  <si>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</si>
  <si>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>Предоставление социальных вы-плат гражданам для  приобретения жилья на основе принципов ипотечного кредитования</t>
  </si>
  <si>
    <t>п. Рощино пер. Лиственный д.6а</t>
  </si>
  <si>
    <t>Мероприятия, направленные на энергосбережение и повышение энергетической эффективности использования энергетических ресурсов при эксплуатации системы наружного освещения МО "Рощинское городское поселение"</t>
  </si>
  <si>
    <t xml:space="preserve">Мероприятия по борьбе с борщевиком Сосновского </t>
  </si>
  <si>
    <t xml:space="preserve">Мероприятия по акарицидной обработке территорий поселения </t>
  </si>
  <si>
    <t xml:space="preserve">Проведение спортивных мероприятий, в том числе: сопровождение бригадой скорой медицинской помощи </t>
  </si>
  <si>
    <t xml:space="preserve">Проведение праздничных мероприятий,  в том числе: сопровождение бригадой скорой медицинской помощи </t>
  </si>
  <si>
    <t>Муниципальная услуга: «Оказание содействия молодежи в вопросах трудоустройства, социальной реабилитации, трудоустройство несовершеннолетних граждан»</t>
  </si>
  <si>
    <t>Заключен договор на сумму 96408,00 руб</t>
  </si>
  <si>
    <t>Заключен договор на сумму 75000,00 руб</t>
  </si>
  <si>
    <t>Услуга оказана частично</t>
  </si>
  <si>
    <t>Заключен договор на сумму 40000,00 руб</t>
  </si>
  <si>
    <t>Размещение и поддержание Портала - страницы в СМИ</t>
  </si>
  <si>
    <t>Обслуживаине и сопровождение (поддержка) сайта Рощиноюрф</t>
  </si>
  <si>
    <t>Установка обзорных камер видеонаблюдения наблюдения в местах массового пребывания граждан на территории МО «Рощинское городское поселение»</t>
  </si>
  <si>
    <t xml:space="preserve">Организация и проведение семинаров поддержки и развития малого и сред-него предпринимательства </t>
  </si>
  <si>
    <t>Проведение экспертизы сметной документации по ремонту автомобильных дорог</t>
  </si>
  <si>
    <t xml:space="preserve">п. Рощино, п. Цвелодубово,п. Победа, 
п. Каннельярви
</t>
  </si>
  <si>
    <t>Объекты теплоснабжения (ремонт)</t>
  </si>
  <si>
    <t>Разработка проектной документации</t>
  </si>
  <si>
    <t>Муниципальная услуга: «Организация и проведение официальных физкультурных (физкультурно-оздоровительных) мероприятий»</t>
  </si>
  <si>
    <t>Заключен МК на сумму 1200 000,00 руб.</t>
  </si>
  <si>
    <t>Заключен договор на сумму 96000,00 руб</t>
  </si>
  <si>
    <t>Заключен договор на сумму 2520,00 руб</t>
  </si>
  <si>
    <t>Заключен договор на сумму 95000,00 руб</t>
  </si>
  <si>
    <t>Заключен договор на сумму 417900,00 руб</t>
  </si>
  <si>
    <t>Заключен договор на сумму 14 046 600,00 руб</t>
  </si>
  <si>
    <t>Заключены договора на сумму 399660</t>
  </si>
  <si>
    <t>Планируются конкурсные процедуры</t>
  </si>
  <si>
    <t>Заключен договор на сумму 35000,00 руб</t>
  </si>
  <si>
    <t>Заключен муниципальный контракт</t>
  </si>
  <si>
    <t xml:space="preserve">о реализации мероприятий муниципальных программ  МО "Рощинское городское поселение"  Выборгского района  Ленинградской области                                                                                                    за 1 квартал 2020 года </t>
  </si>
  <si>
    <t xml:space="preserve">                                                              Исполнение на 01.04.2020 года</t>
  </si>
  <si>
    <t>Объем фининсирования ПЛАН на 2020 год</t>
  </si>
  <si>
    <t>Объем фининсирования ФАКТ на 2020 год</t>
  </si>
  <si>
    <t>Установка системы оповещения населения на территории</t>
  </si>
  <si>
    <t xml:space="preserve">Разработка плана безопасности гражданской обороны;
Разработка плана ликвидации аварийных разливов нефти;
Разработка паспорта безопасности МО "Рощинское городское поселение"
</t>
  </si>
  <si>
    <t>Создание резерва материальных запасов для населения (средства индивидуальной защиты)</t>
  </si>
  <si>
    <t>Профилактические мероприятия по содержанию объектов пожарной безопасности на территории МО «Рощинское городское поселение»</t>
  </si>
  <si>
    <t>Испытания  пожарных гидрантов на водоотдачу расположенных на территории МО «Рощинское городское поселение» (с составлением актов)</t>
  </si>
  <si>
    <t>Мероприятия по формированию законопослушного поведения участников дорожного движения: проведение лекций, семинаров и практических занятий с населением проживающим на территории МО "Рощинское городское поселение"</t>
  </si>
  <si>
    <t>Изготовление историко-справочной литературы, сувенирной продукции</t>
  </si>
  <si>
    <t xml:space="preserve">Ремонт дорог:  
1. п. Рощино ул. Полевая;
2.  п. Рощино ул. Кольцевая;
3.  п. Рощино ул. Детская;
4. п Цвелодубово ул. Советская </t>
  </si>
  <si>
    <t>Ремонт проездов к дворовым территориям многоквартирных домов:
п. Рощино ул. Шалавина д. 48;
п. Рощино ул. Социалистическая д. 100;
п. Рощино ул. Тракторная д. 8;</t>
  </si>
  <si>
    <t>Ремонт проездов к дворовой территории:
участок п. Рощино  ул. Тракторная д. 8</t>
  </si>
  <si>
    <t>Ремонт участка дороги п. Мухино</t>
  </si>
  <si>
    <t>Изготовление проекта планировки и проекта межевания территорий</t>
  </si>
  <si>
    <t>п. Рощино, п. Победа</t>
  </si>
  <si>
    <t>Подключение двух блок-модульных котельных к инженерным сетям</t>
  </si>
  <si>
    <t>Оформление объектов (теплоснабжения) муниципального имущества в муниципальную собственность, в т.ч. уплата налога на имущество (по 30,0 т.р. ежегодно)</t>
  </si>
  <si>
    <t>Актулизация схемы теплоснабжения МО "Рощинское городское поселение"</t>
  </si>
  <si>
    <t>Актулизация схем водоснабжения, водоотведения в части п. Рощино МО "Рощинское городское поселение"</t>
  </si>
  <si>
    <t>п.Рощино</t>
  </si>
  <si>
    <t>Оформление объектов (водоснабжения и водоотведения) муниципального имущества в муниципальную собственность (кадастровая съемка, схемы расположения земельных участков)</t>
  </si>
  <si>
    <t>Уплата налога на имущество</t>
  </si>
  <si>
    <t xml:space="preserve">п. Рощино район ул. Железнодорожная </t>
  </si>
  <si>
    <t>Строительство распределительного газопровода</t>
  </si>
  <si>
    <t>Экспертиза</t>
  </si>
  <si>
    <t>Потребление электрической энергии уличного освещения, в т.ч. уплата  налога на имущество</t>
  </si>
  <si>
    <t xml:space="preserve">Ообслуживание уличного освещения </t>
  </si>
  <si>
    <t>Технологическое присоединение</t>
  </si>
  <si>
    <t>Ремонт уличного освещения по объекту: п.Рощино ул.Социалистическая в районе домов № 125-135А (Замена голого провода АС на изолированный СИП-4 2Х16 (200 м)</t>
  </si>
  <si>
    <t>Содержание и уборка тротуаров  в зимний период</t>
  </si>
  <si>
    <t>Содержание и ремонт воинских захоронений, в том числе: 
исполнение мероприятий  приведения в порядок воинских захоронений в рамках празднования 75-й годовщины Победы в Великой отечественной войне 1941-1945 годов в Ленинградской области  (Основание п.п. 2.2., 2.10. Плана основных мероприятий от 17.06.2019г.)</t>
  </si>
  <si>
    <t xml:space="preserve">Формирование земельных участков под существующими братскими захоронениямии.
Изготовление межевых планов под земельными участками братских захоронений по составлению проектной документации лесного участка по мероприятиям:
- определение местоположения испрашиваемого в пользование лесного участка;
- определение площадей, выделов входящих в состав лесных участков;
- составление характеристики лесного участка по местоположению, категориям защитных лесов, видов ограничений и наличие зарегистрированных прав использования лесного участка, которые могут повлиять на режим пользования.
- расчет средних характеристик насаждений лесного участка, объемов лесопользования и объемов работ по охране и защите лесного участка;
- определение средних таксационных показателей насаждений лесного участка;
- оформление проектной документации лесного участка  на бумажном носителе в 3–х экземплярах.
</t>
  </si>
  <si>
    <t>Ручная очистка сезонных объектов от снега, в т.ч. уплата налога на имущество (по 70,0 т.р. ежегодно с КЦСР)</t>
  </si>
  <si>
    <t>Приобретение, установка и выполнение работ по подготовке территории для устройства детских, спортивных и игровых площадок  (в том числе установка информационной таблички о правилах эксплуатации площадки),</t>
  </si>
  <si>
    <t>Монтажные и демонтажные работы по оформлению поселков к праздничным мероприятиям (в т.ч. приобретение новогодних украшений)</t>
  </si>
  <si>
    <t>Строительство  контейнерных площадок на территории МО "Рощинское городское поселение",  в т. ч. технический надзор</t>
  </si>
  <si>
    <t>п. Победа ул. Мира: благоустройство сквера у детского сада; п. Ганино: изготовление и установка указателей улиц; п. Первомайское-1: приобретение и установка детского спортивного оборудования (мини - ворота для футбола); п. Каннельярви ул. Железнодорожная: установка фонарей уличного освещения (3 шт.); п. Пушное ул. Спортивная у д.2-4 : приобретение элементов спортивной площадки;</t>
  </si>
  <si>
    <t>Оборудование детской игровой и спортивной площадки,расположенной на территории рекреационной зоны парк "Дубки" на пересечении ул. Верхнее Рощино и ул. Вокзальная в п. Рощино</t>
  </si>
  <si>
    <t xml:space="preserve">Оказание услуг по обращению с твердыми коммунальными отходами для потредителей </t>
  </si>
  <si>
    <t>Оказание услуг по обращению с твердыми коммунальными отходами для потредителей, разработка паспорта отходов</t>
  </si>
  <si>
    <t xml:space="preserve">Мероприятия по акарицидной обработке территорий граждаских кладбищ поселения </t>
  </si>
  <si>
    <t>Ремонт контейнеров для сбора мусора (в том числе приобретение расходных материалов для ремонта и содержания)</t>
  </si>
  <si>
    <t>Разработка (актуализация) генеральной схемы санитарной очистки территории МО "Рощинское городское поселение"</t>
  </si>
  <si>
    <t>Содержание (уборка) территорий контейнерных площадок</t>
  </si>
  <si>
    <t>Благоустройство дворовых территорий по объекту: п.Победа, ул.Советская, д.23, д.25</t>
  </si>
  <si>
    <t xml:space="preserve">Разработка и согласование проектной документации по объекту: "Внутриплощадочный газопровод для газоснабжения объекта - "Реконструкция тренировочной площадки пос. Рощино, ул. Советская д. 20" </t>
  </si>
  <si>
    <t xml:space="preserve">Реконструкция тренировочной площадки пос. Рощино, ул. Советская д. 20 Ленинградская область, Выборгский район </t>
  </si>
  <si>
    <t xml:space="preserve">"Губернаторский молодежный трудовой отряд Ленинградской области" </t>
  </si>
  <si>
    <t>Заключен договор на сумму 168000,00 руб</t>
  </si>
  <si>
    <t>Заключен договор на сумму 200000,00 руб</t>
  </si>
  <si>
    <t>Заключен договор на сумму 52000,00 руб</t>
  </si>
  <si>
    <t>Заключен договор на сумму 334718,00 руб</t>
  </si>
  <si>
    <t>Заключен МК на сумму 689500,00 руб.</t>
  </si>
  <si>
    <t>Заключен договор на сумму 350000,00 руб</t>
  </si>
  <si>
    <t>Заключены договора на сумму 46000,00 руб.</t>
  </si>
  <si>
    <t>Заключен договор на сумму 25000,00 руб</t>
  </si>
  <si>
    <t>Заключен договор на сумму 2000000,00 руб</t>
  </si>
  <si>
    <t>Заключен МК на сумму 4007216,4</t>
  </si>
  <si>
    <t>Заключен договор на сумму 7 305,00</t>
  </si>
  <si>
    <t>Заключен МК на сумму 603836,7</t>
  </si>
  <si>
    <t>Заключен договор на сумму 4235000,00руб</t>
  </si>
  <si>
    <t>Заключен договор на сумму 4972292,02 руб</t>
  </si>
  <si>
    <t>Заключен МК на сумму 2855666,94 руб.</t>
  </si>
  <si>
    <t>Заключен договор на сумму 99077,55 руб.</t>
  </si>
  <si>
    <t>Заключен договор на сумму 55575,6руб</t>
  </si>
  <si>
    <t>Заключен договор на сумму 831389,84,00руб</t>
  </si>
  <si>
    <t>Заключен договор на сумму 90000,00 руб.</t>
  </si>
  <si>
    <t>Заключен договор на сумму 100035,72руб</t>
  </si>
  <si>
    <t>Заключен договор на сумму 297088,18 руб</t>
  </si>
  <si>
    <t>Заключен МК 1100000,00 руб</t>
  </si>
  <si>
    <t>Заключен договор на сумму 99987,46 руб</t>
  </si>
  <si>
    <t>Заключены договора на сумму 242452,00</t>
  </si>
  <si>
    <t>Заключен договор на сумму 68500,00 руб</t>
  </si>
  <si>
    <t>Заключены договоры на сумму 48690,00 руб</t>
  </si>
  <si>
    <t>Заключен договор на сумму 35723,08 руб.</t>
  </si>
  <si>
    <t xml:space="preserve"> 3 «Стимулирование экономической  активности 
в муниципальном образовании «Рощинское городское поселение»
Выборгского района Ленинградской области»</t>
  </si>
  <si>
    <t>% исполнения  за  2020 год</t>
  </si>
  <si>
    <t>Остаток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</si>
</sst>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3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Calibri"/>
      <family val="2"/>
    </font>
    <font>
      <b/>
      <sz val="7"/>
      <color indexed="8"/>
      <name val="Times New Roman"/>
      <family val="1"/>
      <charset val="204"/>
    </font>
    <font>
      <sz val="7"/>
      <color indexed="3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10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color indexed="8"/>
      <name val="Calibri"/>
      <family val="2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u/>
      <sz val="6"/>
      <color indexed="12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25" fillId="0" borderId="0"/>
  </cellStyleXfs>
  <cellXfs count="3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 applyBorder="1" applyAlignment="1">
      <alignment vertical="center" wrapText="1"/>
    </xf>
    <xf numFmtId="0" fontId="7" fillId="0" borderId="0" xfId="0" applyFont="1"/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0" xfId="1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2" fontId="9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/>
    </xf>
    <xf numFmtId="165" fontId="13" fillId="3" borderId="3" xfId="0" applyNumberFormat="1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wrapText="1"/>
    </xf>
    <xf numFmtId="0" fontId="13" fillId="4" borderId="3" xfId="0" applyFont="1" applyFill="1" applyBorder="1"/>
    <xf numFmtId="165" fontId="13" fillId="4" borderId="3" xfId="0" applyNumberFormat="1" applyFont="1" applyFill="1" applyBorder="1"/>
    <xf numFmtId="0" fontId="11" fillId="2" borderId="3" xfId="0" applyFont="1" applyFill="1" applyBorder="1"/>
    <xf numFmtId="165" fontId="11" fillId="0" borderId="1" xfId="0" applyNumberFormat="1" applyFont="1" applyBorder="1" applyAlignment="1">
      <alignment horizontal="right" wrapText="1"/>
    </xf>
    <xf numFmtId="165" fontId="11" fillId="0" borderId="3" xfId="0" applyNumberFormat="1" applyFont="1" applyBorder="1"/>
    <xf numFmtId="165" fontId="11" fillId="2" borderId="3" xfId="0" applyNumberFormat="1" applyFont="1" applyFill="1" applyBorder="1"/>
    <xf numFmtId="0" fontId="13" fillId="5" borderId="7" xfId="0" applyFont="1" applyFill="1" applyBorder="1" applyAlignment="1">
      <alignment horizontal="right" wrapText="1"/>
    </xf>
    <xf numFmtId="165" fontId="13" fillId="5" borderId="8" xfId="0" applyNumberFormat="1" applyFont="1" applyFill="1" applyBorder="1"/>
    <xf numFmtId="0" fontId="13" fillId="5" borderId="8" xfId="0" applyFont="1" applyFill="1" applyBorder="1"/>
    <xf numFmtId="0" fontId="13" fillId="5" borderId="9" xfId="0" applyFont="1" applyFill="1" applyBorder="1"/>
    <xf numFmtId="165" fontId="13" fillId="5" borderId="3" xfId="0" applyNumberFormat="1" applyFont="1" applyFill="1" applyBorder="1"/>
    <xf numFmtId="165" fontId="11" fillId="0" borderId="0" xfId="0" applyNumberFormat="1" applyFont="1"/>
    <xf numFmtId="0" fontId="11" fillId="0" borderId="4" xfId="0" applyFont="1" applyBorder="1"/>
    <xf numFmtId="49" fontId="14" fillId="2" borderId="0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wrapText="1"/>
    </xf>
    <xf numFmtId="0" fontId="13" fillId="5" borderId="3" xfId="0" applyFont="1" applyFill="1" applyBorder="1"/>
    <xf numFmtId="0" fontId="13" fillId="5" borderId="4" xfId="0" applyFont="1" applyFill="1" applyBorder="1"/>
    <xf numFmtId="0" fontId="13" fillId="0" borderId="0" xfId="0" applyFont="1" applyBorder="1" applyAlignment="1">
      <alignment vertical="center" wrapText="1"/>
    </xf>
    <xf numFmtId="165" fontId="11" fillId="0" borderId="2" xfId="0" applyNumberFormat="1" applyFont="1" applyBorder="1" applyAlignment="1">
      <alignment horizontal="right" wrapText="1"/>
    </xf>
    <xf numFmtId="0" fontId="11" fillId="0" borderId="3" xfId="0" applyFont="1" applyFill="1" applyBorder="1"/>
    <xf numFmtId="165" fontId="11" fillId="2" borderId="1" xfId="0" applyNumberFormat="1" applyFont="1" applyFill="1" applyBorder="1" applyAlignment="1">
      <alignment horizontal="right" wrapText="1"/>
    </xf>
    <xf numFmtId="2" fontId="11" fillId="0" borderId="3" xfId="0" applyNumberFormat="1" applyFont="1" applyBorder="1"/>
    <xf numFmtId="0" fontId="13" fillId="0" borderId="0" xfId="0" applyFont="1"/>
    <xf numFmtId="165" fontId="11" fillId="0" borderId="3" xfId="0" applyNumberFormat="1" applyFont="1" applyBorder="1" applyAlignment="1">
      <alignment horizontal="right" wrapText="1"/>
    </xf>
    <xf numFmtId="49" fontId="11" fillId="0" borderId="0" xfId="0" applyNumberFormat="1" applyFont="1"/>
    <xf numFmtId="165" fontId="11" fillId="0" borderId="4" xfId="0" applyNumberFormat="1" applyFont="1" applyBorder="1"/>
    <xf numFmtId="0" fontId="13" fillId="6" borderId="1" xfId="0" applyFont="1" applyFill="1" applyBorder="1" applyAlignment="1">
      <alignment horizontal="center" vertical="center" wrapText="1"/>
    </xf>
    <xf numFmtId="165" fontId="13" fillId="6" borderId="3" xfId="0" applyNumberFormat="1" applyFont="1" applyFill="1" applyBorder="1"/>
    <xf numFmtId="0" fontId="13" fillId="6" borderId="3" xfId="0" applyFont="1" applyFill="1" applyBorder="1"/>
    <xf numFmtId="165" fontId="13" fillId="6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center" vertical="center" wrapText="1"/>
    </xf>
    <xf numFmtId="0" fontId="13" fillId="7" borderId="3" xfId="0" applyFont="1" applyFill="1" applyBorder="1"/>
    <xf numFmtId="165" fontId="13" fillId="7" borderId="3" xfId="0" applyNumberFormat="1" applyFont="1" applyFill="1" applyBorder="1"/>
    <xf numFmtId="0" fontId="13" fillId="7" borderId="4" xfId="0" applyFont="1" applyFill="1" applyBorder="1"/>
    <xf numFmtId="0" fontId="13" fillId="8" borderId="1" xfId="0" applyFont="1" applyFill="1" applyBorder="1" applyAlignment="1">
      <alignment horizontal="right" vertical="center" wrapText="1"/>
    </xf>
    <xf numFmtId="165" fontId="13" fillId="8" borderId="3" xfId="0" applyNumberFormat="1" applyFont="1" applyFill="1" applyBorder="1"/>
    <xf numFmtId="0" fontId="13" fillId="8" borderId="3" xfId="0" applyFont="1" applyFill="1" applyBorder="1"/>
    <xf numFmtId="165" fontId="11" fillId="2" borderId="2" xfId="0" applyNumberFormat="1" applyFont="1" applyFill="1" applyBorder="1" applyAlignment="1">
      <alignment horizontal="right" wrapText="1"/>
    </xf>
    <xf numFmtId="0" fontId="13" fillId="8" borderId="1" xfId="0" applyFont="1" applyFill="1" applyBorder="1" applyAlignment="1">
      <alignment horizontal="right" wrapText="1"/>
    </xf>
    <xf numFmtId="0" fontId="11" fillId="2" borderId="0" xfId="0" applyFont="1" applyFill="1"/>
    <xf numFmtId="0" fontId="11" fillId="0" borderId="5" xfId="0" applyFont="1" applyBorder="1"/>
    <xf numFmtId="165" fontId="11" fillId="0" borderId="5" xfId="0" applyNumberFormat="1" applyFont="1" applyBorder="1"/>
    <xf numFmtId="0" fontId="11" fillId="2" borderId="5" xfId="0" applyFont="1" applyFill="1" applyBorder="1"/>
    <xf numFmtId="165" fontId="11" fillId="2" borderId="5" xfId="0" applyNumberFormat="1" applyFont="1" applyFill="1" applyBorder="1"/>
    <xf numFmtId="165" fontId="13" fillId="8" borderId="3" xfId="0" applyNumberFormat="1" applyFont="1" applyFill="1" applyBorder="1" applyAlignment="1">
      <alignment horizontal="right" vertical="center" wrapText="1"/>
    </xf>
    <xf numFmtId="0" fontId="13" fillId="8" borderId="3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center" vertical="center" wrapText="1"/>
    </xf>
    <xf numFmtId="165" fontId="13" fillId="9" borderId="3" xfId="0" applyNumberFormat="1" applyFont="1" applyFill="1" applyBorder="1"/>
    <xf numFmtId="0" fontId="13" fillId="9" borderId="3" xfId="0" applyFont="1" applyFill="1" applyBorder="1"/>
    <xf numFmtId="165" fontId="15" fillId="0" borderId="3" xfId="0" applyNumberFormat="1" applyFont="1" applyBorder="1" applyAlignment="1">
      <alignment wrapText="1"/>
    </xf>
    <xf numFmtId="165" fontId="11" fillId="0" borderId="3" xfId="0" applyNumberFormat="1" applyFont="1" applyBorder="1" applyAlignment="1"/>
    <xf numFmtId="165" fontId="11" fillId="2" borderId="3" xfId="0" applyNumberFormat="1" applyFont="1" applyFill="1" applyBorder="1" applyAlignment="1"/>
    <xf numFmtId="0" fontId="13" fillId="9" borderId="3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3" fillId="10" borderId="7" xfId="0" applyFont="1" applyFill="1" applyBorder="1" applyAlignment="1">
      <alignment horizontal="center" vertical="center" wrapText="1"/>
    </xf>
    <xf numFmtId="165" fontId="13" fillId="10" borderId="8" xfId="0" applyNumberFormat="1" applyFont="1" applyFill="1" applyBorder="1"/>
    <xf numFmtId="0" fontId="13" fillId="10" borderId="8" xfId="0" applyFont="1" applyFill="1" applyBorder="1"/>
    <xf numFmtId="0" fontId="13" fillId="10" borderId="9" xfId="0" applyFont="1" applyFill="1" applyBorder="1"/>
    <xf numFmtId="165" fontId="13" fillId="10" borderId="3" xfId="0" applyNumberFormat="1" applyFont="1" applyFill="1" applyBorder="1"/>
    <xf numFmtId="2" fontId="11" fillId="0" borderId="0" xfId="0" applyNumberFormat="1" applyFont="1"/>
    <xf numFmtId="2" fontId="11" fillId="0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right" wrapText="1"/>
    </xf>
    <xf numFmtId="49" fontId="16" fillId="2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/>
    <xf numFmtId="165" fontId="13" fillId="3" borderId="3" xfId="0" applyNumberFormat="1" applyFont="1" applyFill="1" applyBorder="1"/>
    <xf numFmtId="0" fontId="11" fillId="0" borderId="0" xfId="0" applyFont="1" applyAlignment="1">
      <alignment vertical="center"/>
    </xf>
    <xf numFmtId="0" fontId="13" fillId="3" borderId="1" xfId="0" applyFont="1" applyFill="1" applyBorder="1" applyAlignment="1">
      <alignment horizontal="right"/>
    </xf>
    <xf numFmtId="0" fontId="18" fillId="0" borderId="0" xfId="1" applyFont="1" applyBorder="1" applyAlignment="1">
      <alignment vertical="center" wrapText="1"/>
    </xf>
    <xf numFmtId="0" fontId="13" fillId="3" borderId="4" xfId="0" applyFont="1" applyFill="1" applyBorder="1"/>
    <xf numFmtId="2" fontId="13" fillId="3" borderId="3" xfId="0" applyNumberFormat="1" applyFont="1" applyFill="1" applyBorder="1"/>
    <xf numFmtId="0" fontId="11" fillId="0" borderId="3" xfId="0" applyFont="1" applyBorder="1" applyAlignment="1">
      <alignment horizontal="right" wrapText="1"/>
    </xf>
    <xf numFmtId="165" fontId="16" fillId="0" borderId="3" xfId="1" applyNumberFormat="1" applyFont="1" applyBorder="1" applyAlignment="1">
      <alignment wrapText="1"/>
    </xf>
    <xf numFmtId="0" fontId="16" fillId="0" borderId="3" xfId="1" applyFont="1" applyBorder="1" applyAlignment="1">
      <alignment wrapText="1"/>
    </xf>
    <xf numFmtId="0" fontId="16" fillId="0" borderId="4" xfId="1" applyFont="1" applyBorder="1" applyAlignment="1">
      <alignment wrapText="1"/>
    </xf>
    <xf numFmtId="0" fontId="19" fillId="0" borderId="0" xfId="0" applyFont="1"/>
    <xf numFmtId="0" fontId="20" fillId="0" borderId="11" xfId="0" applyFont="1" applyBorder="1" applyAlignment="1">
      <alignment vertical="center" wrapText="1"/>
    </xf>
    <xf numFmtId="0" fontId="20" fillId="0" borderId="3" xfId="0" applyFont="1" applyBorder="1" applyAlignment="1">
      <alignment horizontal="center"/>
    </xf>
    <xf numFmtId="164" fontId="20" fillId="3" borderId="3" xfId="0" applyNumberFormat="1" applyFont="1" applyFill="1" applyBorder="1"/>
    <xf numFmtId="164" fontId="20" fillId="4" borderId="3" xfId="0" applyNumberFormat="1" applyFont="1" applyFill="1" applyBorder="1"/>
    <xf numFmtId="164" fontId="20" fillId="2" borderId="3" xfId="0" applyNumberFormat="1" applyFont="1" applyFill="1" applyBorder="1" applyAlignment="1">
      <alignment wrapText="1"/>
    </xf>
    <xf numFmtId="164" fontId="20" fillId="0" borderId="3" xfId="0" applyNumberFormat="1" applyFont="1" applyBorder="1" applyAlignment="1">
      <alignment wrapText="1"/>
    </xf>
    <xf numFmtId="0" fontId="20" fillId="5" borderId="3" xfId="0" applyFont="1" applyFill="1" applyBorder="1"/>
    <xf numFmtId="0" fontId="20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vertical="center" wrapText="1"/>
    </xf>
    <xf numFmtId="0" fontId="21" fillId="5" borderId="3" xfId="0" applyFont="1" applyFill="1" applyBorder="1" applyAlignment="1">
      <alignment vertical="center" wrapText="1"/>
    </xf>
    <xf numFmtId="0" fontId="20" fillId="6" borderId="3" xfId="0" applyFont="1" applyFill="1" applyBorder="1"/>
    <xf numFmtId="0" fontId="20" fillId="6" borderId="3" xfId="0" applyFont="1" applyFill="1" applyBorder="1" applyAlignment="1">
      <alignment wrapText="1"/>
    </xf>
    <xf numFmtId="0" fontId="20" fillId="7" borderId="3" xfId="0" applyFont="1" applyFill="1" applyBorder="1" applyAlignment="1">
      <alignment wrapText="1"/>
    </xf>
    <xf numFmtId="165" fontId="20" fillId="8" borderId="3" xfId="0" applyNumberFormat="1" applyFont="1" applyFill="1" applyBorder="1" applyAlignment="1">
      <alignment wrapText="1"/>
    </xf>
    <xf numFmtId="0" fontId="20" fillId="8" borderId="3" xfId="0" applyFont="1" applyFill="1" applyBorder="1" applyAlignment="1">
      <alignment wrapText="1"/>
    </xf>
    <xf numFmtId="0" fontId="20" fillId="9" borderId="3" xfId="0" applyFont="1" applyFill="1" applyBorder="1" applyAlignment="1">
      <alignment wrapText="1"/>
    </xf>
    <xf numFmtId="0" fontId="20" fillId="9" borderId="3" xfId="0" applyFont="1" applyFill="1" applyBorder="1"/>
    <xf numFmtId="165" fontId="20" fillId="10" borderId="3" xfId="0" applyNumberFormat="1" applyFont="1" applyFill="1" applyBorder="1" applyAlignment="1">
      <alignment wrapText="1"/>
    </xf>
    <xf numFmtId="2" fontId="20" fillId="0" borderId="3" xfId="0" applyNumberFormat="1" applyFont="1" applyBorder="1" applyAlignment="1">
      <alignment wrapText="1"/>
    </xf>
    <xf numFmtId="0" fontId="20" fillId="0" borderId="3" xfId="0" applyFont="1" applyBorder="1" applyAlignment="1">
      <alignment horizontal="left" wrapText="1"/>
    </xf>
    <xf numFmtId="0" fontId="20" fillId="2" borderId="3" xfId="0" applyFont="1" applyFill="1" applyBorder="1" applyAlignment="1">
      <alignment wrapText="1"/>
    </xf>
    <xf numFmtId="165" fontId="20" fillId="3" borderId="3" xfId="0" applyNumberFormat="1" applyFont="1" applyFill="1" applyBorder="1"/>
    <xf numFmtId="0" fontId="20" fillId="3" borderId="3" xfId="0" applyFont="1" applyFill="1" applyBorder="1"/>
    <xf numFmtId="0" fontId="20" fillId="0" borderId="0" xfId="0" applyFont="1"/>
    <xf numFmtId="0" fontId="22" fillId="0" borderId="0" xfId="1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/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65" fontId="16" fillId="2" borderId="3" xfId="1" applyNumberFormat="1" applyFont="1" applyFill="1" applyBorder="1" applyAlignment="1">
      <alignment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wrapText="1"/>
    </xf>
    <xf numFmtId="165" fontId="13" fillId="2" borderId="3" xfId="0" applyNumberFormat="1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0" fillId="0" borderId="3" xfId="0" applyFont="1" applyBorder="1" applyAlignment="1">
      <alignment horizontal="center" vertical="center"/>
    </xf>
    <xf numFmtId="165" fontId="2" fillId="0" borderId="0" xfId="0" applyNumberFormat="1" applyFont="1"/>
    <xf numFmtId="165" fontId="16" fillId="2" borderId="3" xfId="0" applyNumberFormat="1" applyFont="1" applyFill="1" applyBorder="1" applyAlignment="1">
      <alignment horizontal="right" wrapText="1"/>
    </xf>
    <xf numFmtId="165" fontId="16" fillId="2" borderId="3" xfId="0" applyNumberFormat="1" applyFont="1" applyFill="1" applyBorder="1" applyAlignment="1">
      <alignment horizontal="right"/>
    </xf>
    <xf numFmtId="165" fontId="11" fillId="0" borderId="3" xfId="0" applyNumberFormat="1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wrapText="1"/>
    </xf>
    <xf numFmtId="0" fontId="11" fillId="0" borderId="4" xfId="0" applyFont="1" applyFill="1" applyBorder="1"/>
    <xf numFmtId="0" fontId="20" fillId="0" borderId="3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0" fontId="20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1" fillId="0" borderId="0" xfId="0" applyFont="1" applyFill="1"/>
    <xf numFmtId="165" fontId="11" fillId="0" borderId="1" xfId="0" applyNumberFormat="1" applyFont="1" applyFill="1" applyBorder="1" applyAlignment="1">
      <alignment horizontal="right" wrapText="1"/>
    </xf>
    <xf numFmtId="0" fontId="13" fillId="0" borderId="0" xfId="0" applyFont="1" applyFill="1"/>
    <xf numFmtId="49" fontId="24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3" fillId="7" borderId="3" xfId="0" applyNumberFormat="1" applyFont="1" applyFill="1" applyBorder="1"/>
    <xf numFmtId="0" fontId="16" fillId="2" borderId="4" xfId="0" applyFont="1" applyFill="1" applyBorder="1"/>
    <xf numFmtId="165" fontId="11" fillId="2" borderId="3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20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/>
    </xf>
    <xf numFmtId="0" fontId="20" fillId="0" borderId="5" xfId="0" applyFont="1" applyBorder="1" applyAlignment="1">
      <alignment wrapText="1"/>
    </xf>
    <xf numFmtId="165" fontId="11" fillId="11" borderId="0" xfId="0" applyNumberFormat="1" applyFont="1" applyFill="1"/>
    <xf numFmtId="165" fontId="11" fillId="0" borderId="0" xfId="0" applyNumberFormat="1" applyFont="1" applyFill="1"/>
    <xf numFmtId="0" fontId="20" fillId="0" borderId="3" xfId="0" applyFont="1" applyFill="1" applyBorder="1" applyAlignment="1">
      <alignment horizontal="center" vertical="center" wrapText="1"/>
    </xf>
    <xf numFmtId="0" fontId="11" fillId="0" borderId="0" xfId="0" applyFont="1" applyBorder="1"/>
    <xf numFmtId="4" fontId="9" fillId="2" borderId="0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5" fontId="11" fillId="0" borderId="0" xfId="0" applyNumberFormat="1" applyFont="1" applyBorder="1"/>
    <xf numFmtId="166" fontId="16" fillId="2" borderId="3" xfId="2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center" wrapText="1"/>
    </xf>
    <xf numFmtId="0" fontId="11" fillId="0" borderId="3" xfId="0" applyFont="1" applyBorder="1" applyAlignment="1"/>
    <xf numFmtId="165" fontId="11" fillId="0" borderId="5" xfId="0" applyNumberFormat="1" applyFont="1" applyFill="1" applyBorder="1"/>
    <xf numFmtId="0" fontId="11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wrapText="1"/>
    </xf>
    <xf numFmtId="0" fontId="3" fillId="0" borderId="3" xfId="0" applyFont="1" applyBorder="1" applyAlignment="1"/>
    <xf numFmtId="0" fontId="3" fillId="0" borderId="1" xfId="0" applyFont="1" applyBorder="1"/>
    <xf numFmtId="0" fontId="20" fillId="0" borderId="5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65" fontId="11" fillId="2" borderId="8" xfId="0" applyNumberFormat="1" applyFont="1" applyFill="1" applyBorder="1" applyAlignment="1">
      <alignment horizontal="center" wrapText="1"/>
    </xf>
    <xf numFmtId="165" fontId="11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11" fillId="0" borderId="8" xfId="0" applyNumberFormat="1" applyFont="1" applyBorder="1" applyAlignment="1">
      <alignment horizontal="right"/>
    </xf>
    <xf numFmtId="165" fontId="11" fillId="2" borderId="8" xfId="0" applyNumberFormat="1" applyFont="1" applyFill="1" applyBorder="1" applyAlignment="1">
      <alignment horizontal="right"/>
    </xf>
    <xf numFmtId="0" fontId="28" fillId="0" borderId="3" xfId="0" applyFont="1" applyBorder="1" applyAlignment="1">
      <alignment wrapText="1"/>
    </xf>
    <xf numFmtId="0" fontId="29" fillId="0" borderId="3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3" xfId="0" applyFont="1" applyBorder="1" applyAlignment="1">
      <alignment vertical="center" wrapText="1"/>
    </xf>
    <xf numFmtId="49" fontId="20" fillId="0" borderId="3" xfId="0" applyNumberFormat="1" applyFont="1" applyFill="1" applyBorder="1" applyAlignment="1">
      <alignment horizontal="left" vertical="center" wrapText="1"/>
    </xf>
    <xf numFmtId="164" fontId="20" fillId="0" borderId="3" xfId="0" applyNumberFormat="1" applyFont="1" applyFill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165" fontId="13" fillId="0" borderId="3" xfId="0" applyNumberFormat="1" applyFont="1" applyFill="1" applyBorder="1"/>
    <xf numFmtId="0" fontId="20" fillId="0" borderId="3" xfId="0" applyFont="1" applyFill="1" applyBorder="1"/>
    <xf numFmtId="0" fontId="29" fillId="0" borderId="0" xfId="0" applyFont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3" fillId="0" borderId="2" xfId="0" applyFont="1" applyBorder="1"/>
    <xf numFmtId="0" fontId="20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right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29" fillId="0" borderId="5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right" vertical="center" wrapText="1"/>
    </xf>
    <xf numFmtId="0" fontId="13" fillId="9" borderId="13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3" fillId="5" borderId="4" xfId="0" applyFont="1" applyFill="1" applyBorder="1" applyAlignment="1">
      <alignment horizontal="right" vertical="center" wrapText="1"/>
    </xf>
    <xf numFmtId="0" fontId="13" fillId="5" borderId="13" xfId="0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right" vertical="center" wrapText="1"/>
    </xf>
    <xf numFmtId="0" fontId="13" fillId="8" borderId="13" xfId="0" applyFont="1" applyFill="1" applyBorder="1" applyAlignment="1">
      <alignment horizontal="right" vertical="center" wrapText="1"/>
    </xf>
    <xf numFmtId="0" fontId="13" fillId="8" borderId="1" xfId="0" applyFont="1" applyFill="1" applyBorder="1" applyAlignment="1">
      <alignment horizontal="right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right"/>
    </xf>
    <xf numFmtId="0" fontId="13" fillId="6" borderId="13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left" wrapText="1"/>
    </xf>
    <xf numFmtId="0" fontId="24" fillId="0" borderId="3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2" borderId="6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5" borderId="4" xfId="0" applyFont="1" applyFill="1" applyBorder="1" applyAlignment="1">
      <alignment horizontal="right" wrapText="1"/>
    </xf>
    <xf numFmtId="0" fontId="13" fillId="5" borderId="13" xfId="0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right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11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1"/>
  <sheetViews>
    <sheetView tabSelected="1" topLeftCell="B1" zoomScale="120" zoomScaleNormal="120" workbookViewId="0">
      <selection activeCell="S10" sqref="S10:T10"/>
    </sheetView>
  </sheetViews>
  <sheetFormatPr defaultRowHeight="11.25" x14ac:dyDescent="0.2"/>
  <cols>
    <col min="1" max="1" width="16.7109375" style="3" hidden="1" customWidth="1"/>
    <col min="2" max="2" width="14" style="3" customWidth="1"/>
    <col min="3" max="3" width="12.140625" style="3" customWidth="1"/>
    <col min="4" max="4" width="6.28515625" style="3" hidden="1" customWidth="1"/>
    <col min="5" max="5" width="7.140625" style="3" customWidth="1"/>
    <col min="6" max="6" width="6.140625" style="3" customWidth="1"/>
    <col min="7" max="7" width="7" style="3" customWidth="1"/>
    <col min="8" max="8" width="6.5703125" style="3" customWidth="1"/>
    <col min="9" max="9" width="6.7109375" style="3" customWidth="1"/>
    <col min="10" max="10" width="8.140625" style="3" customWidth="1"/>
    <col min="11" max="11" width="6" style="3" customWidth="1"/>
    <col min="12" max="12" width="6.140625" style="3" customWidth="1"/>
    <col min="13" max="13" width="7.42578125" style="3" customWidth="1"/>
    <col min="14" max="14" width="6" style="3" customWidth="1"/>
    <col min="15" max="15" width="5.7109375" style="3" customWidth="1"/>
    <col min="16" max="16" width="16" style="129" customWidth="1"/>
    <col min="17" max="17" width="9.85546875" style="30" hidden="1" customWidth="1"/>
    <col min="18" max="18" width="13.7109375" style="3" customWidth="1"/>
    <col min="19" max="19" width="13.85546875" style="3" customWidth="1"/>
    <col min="20" max="16384" width="9.140625" style="3"/>
  </cols>
  <sheetData>
    <row r="1" spans="1:29" x14ac:dyDescent="0.2">
      <c r="B1" s="32" t="s">
        <v>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Q1" s="34"/>
      <c r="R1" s="33"/>
    </row>
    <row r="2" spans="1:29" x14ac:dyDescent="0.2"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Q2" s="34"/>
      <c r="R2" s="33"/>
    </row>
    <row r="3" spans="1:29" ht="12" x14ac:dyDescent="0.2">
      <c r="A3" s="280" t="s">
        <v>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34"/>
      <c r="R3" s="33"/>
    </row>
    <row r="4" spans="1:29" ht="33.75" customHeight="1" x14ac:dyDescent="0.2">
      <c r="A4" s="290" t="s">
        <v>178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34"/>
      <c r="R4" s="33"/>
    </row>
    <row r="5" spans="1:29" ht="15" customHeight="1" x14ac:dyDescent="0.2">
      <c r="A5" s="33"/>
      <c r="B5" s="300" t="s">
        <v>179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3"/>
      <c r="N5" s="33"/>
      <c r="O5" s="33"/>
      <c r="P5" s="130" t="s">
        <v>5</v>
      </c>
      <c r="Q5" s="35"/>
      <c r="R5" s="35"/>
    </row>
    <row r="6" spans="1:29" ht="26.25" customHeight="1" x14ac:dyDescent="0.2">
      <c r="A6" s="311" t="s">
        <v>52</v>
      </c>
      <c r="B6" s="316" t="s">
        <v>3</v>
      </c>
      <c r="C6" s="284" t="s">
        <v>4</v>
      </c>
      <c r="D6" s="294"/>
      <c r="E6" s="284" t="s">
        <v>180</v>
      </c>
      <c r="F6" s="284"/>
      <c r="G6" s="284"/>
      <c r="H6" s="284"/>
      <c r="I6" s="284"/>
      <c r="J6" s="260" t="s">
        <v>181</v>
      </c>
      <c r="K6" s="260"/>
      <c r="L6" s="260"/>
      <c r="M6" s="260"/>
      <c r="N6" s="301"/>
      <c r="O6" s="260" t="s">
        <v>256</v>
      </c>
      <c r="P6" s="291" t="s">
        <v>85</v>
      </c>
      <c r="Q6" s="307" t="s">
        <v>257</v>
      </c>
      <c r="R6" s="3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8.5" customHeight="1" x14ac:dyDescent="0.2">
      <c r="A7" s="312"/>
      <c r="B7" s="316"/>
      <c r="C7" s="284"/>
      <c r="D7" s="295"/>
      <c r="E7" s="284" t="s">
        <v>1</v>
      </c>
      <c r="F7" s="284" t="s">
        <v>2</v>
      </c>
      <c r="G7" s="284"/>
      <c r="H7" s="284"/>
      <c r="I7" s="284"/>
      <c r="J7" s="284" t="s">
        <v>1</v>
      </c>
      <c r="K7" s="284" t="s">
        <v>2</v>
      </c>
      <c r="L7" s="284"/>
      <c r="M7" s="284"/>
      <c r="N7" s="314"/>
      <c r="O7" s="260"/>
      <c r="P7" s="292"/>
      <c r="Q7" s="307"/>
      <c r="R7" s="3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">
      <c r="A8" s="313"/>
      <c r="B8" s="316"/>
      <c r="C8" s="284"/>
      <c r="D8" s="296"/>
      <c r="E8" s="284"/>
      <c r="F8" s="36" t="s">
        <v>94</v>
      </c>
      <c r="G8" s="36" t="s">
        <v>95</v>
      </c>
      <c r="H8" s="36" t="s">
        <v>96</v>
      </c>
      <c r="I8" s="36" t="s">
        <v>0</v>
      </c>
      <c r="J8" s="284"/>
      <c r="K8" s="36" t="s">
        <v>94</v>
      </c>
      <c r="L8" s="36" t="s">
        <v>95</v>
      </c>
      <c r="M8" s="36" t="s">
        <v>96</v>
      </c>
      <c r="N8" s="37" t="s">
        <v>0</v>
      </c>
      <c r="O8" s="260"/>
      <c r="P8" s="293"/>
      <c r="Q8" s="307"/>
      <c r="R8" s="3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">
      <c r="A9" s="38"/>
      <c r="B9" s="39">
        <v>1</v>
      </c>
      <c r="C9" s="40">
        <v>2</v>
      </c>
      <c r="D9" s="40"/>
      <c r="E9" s="40">
        <v>3</v>
      </c>
      <c r="F9" s="40">
        <v>4</v>
      </c>
      <c r="G9" s="40">
        <v>5</v>
      </c>
      <c r="H9" s="40">
        <v>6</v>
      </c>
      <c r="I9" s="40">
        <v>7</v>
      </c>
      <c r="J9" s="40">
        <v>8</v>
      </c>
      <c r="K9" s="40">
        <v>9</v>
      </c>
      <c r="L9" s="40">
        <v>10</v>
      </c>
      <c r="M9" s="40">
        <v>11</v>
      </c>
      <c r="N9" s="41">
        <v>12</v>
      </c>
      <c r="O9" s="42">
        <v>13</v>
      </c>
      <c r="P9" s="131">
        <v>14</v>
      </c>
      <c r="Q9" s="42">
        <v>15</v>
      </c>
      <c r="R9" s="3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4.75" customHeight="1" x14ac:dyDescent="0.2">
      <c r="A10" s="297" t="s">
        <v>47</v>
      </c>
      <c r="B10" s="298"/>
      <c r="C10" s="299"/>
      <c r="D10" s="44"/>
      <c r="E10" s="45">
        <f>E11+E17+E49+E57+E69+E92+E113+E151</f>
        <v>162695.29999999999</v>
      </c>
      <c r="F10" s="45">
        <f>F11+F17+F49+F57+F69+F92+F113+F151</f>
        <v>0</v>
      </c>
      <c r="G10" s="45">
        <f>G11+G17+G49+G57+G69+G92+G113+G151</f>
        <v>36872.399999999994</v>
      </c>
      <c r="H10" s="45">
        <f>H11+H17+H49+H57+H69+H92+H113+H151</f>
        <v>125822.90000000002</v>
      </c>
      <c r="I10" s="46">
        <v>0</v>
      </c>
      <c r="J10" s="45">
        <f>J17+J113+J92+J69+J11+J151+J57+J49</f>
        <v>22796.3</v>
      </c>
      <c r="K10" s="46">
        <f>K17+K113+K92+K69+K11+K151+K57+K49</f>
        <v>0</v>
      </c>
      <c r="L10" s="45">
        <f>L17+L113+L92+L69+L11+L151+L57+L49</f>
        <v>0</v>
      </c>
      <c r="M10" s="45">
        <f>M17+M113+M92+M69+M11+M151+M57+M49</f>
        <v>22796.3</v>
      </c>
      <c r="N10" s="47">
        <f>N17+N113+N92+N69+N11+N151+N57+N49</f>
        <v>0</v>
      </c>
      <c r="O10" s="45">
        <f>J10/E10*100</f>
        <v>14.011652457077739</v>
      </c>
      <c r="P10" s="132"/>
      <c r="Q10" s="193"/>
      <c r="R10" s="6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57" customHeight="1" x14ac:dyDescent="0.2">
      <c r="A11" s="281" t="s">
        <v>105</v>
      </c>
      <c r="B11" s="282"/>
      <c r="C11" s="283"/>
      <c r="D11" s="48"/>
      <c r="E11" s="49">
        <f>SUM(E12:E16)</f>
        <v>1734.4</v>
      </c>
      <c r="F11" s="49">
        <f t="shared" ref="F11:L11" si="0">SUM(F12:F16)</f>
        <v>0</v>
      </c>
      <c r="G11" s="49">
        <f t="shared" si="0"/>
        <v>0</v>
      </c>
      <c r="H11" s="49">
        <f>SUM(H12:H16)</f>
        <v>1734.4</v>
      </c>
      <c r="I11" s="49">
        <f t="shared" si="0"/>
        <v>0</v>
      </c>
      <c r="J11" s="50">
        <f t="shared" si="0"/>
        <v>174.1</v>
      </c>
      <c r="K11" s="50">
        <f t="shared" si="0"/>
        <v>0</v>
      </c>
      <c r="L11" s="50">
        <f t="shared" si="0"/>
        <v>0</v>
      </c>
      <c r="M11" s="50">
        <f>SUM(M12:M16)</f>
        <v>174.1</v>
      </c>
      <c r="N11" s="49">
        <f>SUM(N12:N16)</f>
        <v>0</v>
      </c>
      <c r="O11" s="50">
        <f>J11/E11*100</f>
        <v>10.038053505535055</v>
      </c>
      <c r="P11" s="133"/>
      <c r="Q11" s="193"/>
      <c r="R11" s="19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3" customHeight="1" x14ac:dyDescent="0.2">
      <c r="A12" s="36" t="s">
        <v>71</v>
      </c>
      <c r="B12" s="270" t="s">
        <v>38</v>
      </c>
      <c r="C12" s="265"/>
      <c r="D12" s="25"/>
      <c r="E12" s="38">
        <f>H12</f>
        <v>1300</v>
      </c>
      <c r="F12" s="38"/>
      <c r="G12" s="38"/>
      <c r="H12" s="38">
        <v>1300</v>
      </c>
      <c r="I12" s="38"/>
      <c r="J12" s="54">
        <f>M12</f>
        <v>100</v>
      </c>
      <c r="K12" s="38"/>
      <c r="L12" s="38"/>
      <c r="M12" s="53">
        <v>100</v>
      </c>
      <c r="N12" s="38"/>
      <c r="O12" s="53">
        <f>J12/E12</f>
        <v>7.6923076923076927E-2</v>
      </c>
      <c r="P12" s="134" t="s">
        <v>168</v>
      </c>
      <c r="Q12" s="193">
        <f>E12-J12</f>
        <v>1200</v>
      </c>
      <c r="R12" s="6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4.75" customHeight="1" x14ac:dyDescent="0.2">
      <c r="A13" s="36" t="s">
        <v>93</v>
      </c>
      <c r="B13" s="285" t="s">
        <v>51</v>
      </c>
      <c r="C13" s="286"/>
      <c r="D13" s="52"/>
      <c r="E13" s="53">
        <f>H13</f>
        <v>100</v>
      </c>
      <c r="F13" s="38"/>
      <c r="G13" s="38"/>
      <c r="H13" s="53">
        <v>100</v>
      </c>
      <c r="I13" s="38"/>
      <c r="J13" s="54">
        <f>M13</f>
        <v>16.100000000000001</v>
      </c>
      <c r="K13" s="53"/>
      <c r="L13" s="53"/>
      <c r="M13" s="53">
        <v>16.100000000000001</v>
      </c>
      <c r="N13" s="38"/>
      <c r="O13" s="53">
        <f t="shared" ref="O13:O16" si="1">J13/E13</f>
        <v>0.161</v>
      </c>
      <c r="P13" s="135" t="s">
        <v>155</v>
      </c>
      <c r="Q13" s="193">
        <f t="shared" ref="Q13:Q62" si="2">E13-J13</f>
        <v>83.9</v>
      </c>
      <c r="R13" s="3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5.5" customHeight="1" x14ac:dyDescent="0.2">
      <c r="A14" s="36" t="s">
        <v>72</v>
      </c>
      <c r="B14" s="285" t="s">
        <v>159</v>
      </c>
      <c r="C14" s="286"/>
      <c r="D14" s="25"/>
      <c r="E14" s="38">
        <f>H14</f>
        <v>99.9</v>
      </c>
      <c r="F14" s="38"/>
      <c r="G14" s="38"/>
      <c r="H14" s="38">
        <v>99.9</v>
      </c>
      <c r="I14" s="38"/>
      <c r="J14" s="54">
        <f>M14</f>
        <v>16</v>
      </c>
      <c r="K14" s="38"/>
      <c r="L14" s="38"/>
      <c r="M14" s="38">
        <v>16</v>
      </c>
      <c r="N14" s="38"/>
      <c r="O14" s="53">
        <f t="shared" si="1"/>
        <v>0.16016016016016016</v>
      </c>
      <c r="P14" s="135" t="s">
        <v>169</v>
      </c>
      <c r="Q14" s="193">
        <f t="shared" si="2"/>
        <v>83.9</v>
      </c>
      <c r="R14" s="60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5.5" customHeight="1" x14ac:dyDescent="0.2">
      <c r="A15" s="217"/>
      <c r="B15" s="317" t="s">
        <v>160</v>
      </c>
      <c r="C15" s="286"/>
      <c r="D15" s="25"/>
      <c r="E15" s="38">
        <f>H15</f>
        <v>184.5</v>
      </c>
      <c r="F15" s="38"/>
      <c r="G15" s="38"/>
      <c r="H15" s="38">
        <v>184.5</v>
      </c>
      <c r="I15" s="38"/>
      <c r="J15" s="54">
        <f>M15</f>
        <v>42</v>
      </c>
      <c r="K15" s="38"/>
      <c r="L15" s="38"/>
      <c r="M15" s="38">
        <v>42</v>
      </c>
      <c r="N15" s="38"/>
      <c r="O15" s="53"/>
      <c r="P15" s="135" t="s">
        <v>228</v>
      </c>
      <c r="Q15" s="193">
        <f t="shared" si="2"/>
        <v>142.5</v>
      </c>
      <c r="R15" s="6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42.5" customHeight="1" x14ac:dyDescent="0.2">
      <c r="A16" s="36" t="s">
        <v>73</v>
      </c>
      <c r="B16" s="285" t="s">
        <v>39</v>
      </c>
      <c r="C16" s="286"/>
      <c r="D16" s="25"/>
      <c r="E16" s="53">
        <f>H16</f>
        <v>50</v>
      </c>
      <c r="F16" s="38"/>
      <c r="G16" s="38"/>
      <c r="H16" s="53">
        <v>50</v>
      </c>
      <c r="I16" s="38"/>
      <c r="J16" s="54">
        <f>M16</f>
        <v>0</v>
      </c>
      <c r="K16" s="53"/>
      <c r="L16" s="53"/>
      <c r="M16" s="53">
        <v>0</v>
      </c>
      <c r="N16" s="38"/>
      <c r="O16" s="53">
        <f t="shared" si="1"/>
        <v>0</v>
      </c>
      <c r="P16" s="135"/>
      <c r="Q16" s="193">
        <f t="shared" si="2"/>
        <v>50</v>
      </c>
      <c r="R16" s="3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40.5" customHeight="1" x14ac:dyDescent="0.2">
      <c r="A17" s="308" t="s">
        <v>106</v>
      </c>
      <c r="B17" s="309"/>
      <c r="C17" s="310"/>
      <c r="D17" s="55"/>
      <c r="E17" s="56">
        <f>SUM(E22+E41+E48)</f>
        <v>7592.1</v>
      </c>
      <c r="F17" s="57">
        <f>F22+F41+F48</f>
        <v>0</v>
      </c>
      <c r="G17" s="56">
        <f>G22+G41+G48</f>
        <v>0</v>
      </c>
      <c r="H17" s="56">
        <f>H22+H41+H48</f>
        <v>7592.1</v>
      </c>
      <c r="I17" s="57">
        <f>I22+I41+I48</f>
        <v>0</v>
      </c>
      <c r="J17" s="56">
        <f>J22+J41+J48</f>
        <v>188.2</v>
      </c>
      <c r="K17" s="57">
        <f>-K22+K41+K48</f>
        <v>0</v>
      </c>
      <c r="L17" s="56">
        <f>L22+L41+L48</f>
        <v>0</v>
      </c>
      <c r="M17" s="56">
        <f>M22+M41+M48</f>
        <v>188.2</v>
      </c>
      <c r="N17" s="58">
        <f>N22+N41+N48</f>
        <v>0</v>
      </c>
      <c r="O17" s="59">
        <f>J17/E17*100</f>
        <v>2.4788925330277523</v>
      </c>
      <c r="P17" s="136"/>
      <c r="Q17" s="193">
        <f t="shared" si="2"/>
        <v>7403.9000000000005</v>
      </c>
      <c r="R17" s="6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8.75" customHeight="1" x14ac:dyDescent="0.2">
      <c r="A18" s="275" t="s">
        <v>9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7"/>
      <c r="Q18" s="193">
        <f t="shared" si="2"/>
        <v>0</v>
      </c>
      <c r="R18" s="3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42.75" hidden="1" customHeight="1" x14ac:dyDescent="0.2">
      <c r="A19" s="36" t="s">
        <v>54</v>
      </c>
      <c r="B19" s="264" t="s">
        <v>10</v>
      </c>
      <c r="C19" s="265"/>
      <c r="D19" s="25">
        <v>0</v>
      </c>
      <c r="E19" s="53">
        <v>0</v>
      </c>
      <c r="F19" s="53"/>
      <c r="G19" s="53"/>
      <c r="H19" s="53">
        <v>0</v>
      </c>
      <c r="I19" s="53"/>
      <c r="J19" s="54">
        <v>0</v>
      </c>
      <c r="K19" s="53"/>
      <c r="L19" s="53"/>
      <c r="M19" s="53">
        <v>0</v>
      </c>
      <c r="N19" s="61"/>
      <c r="O19" s="38"/>
      <c r="P19" s="137" t="s">
        <v>99</v>
      </c>
      <c r="Q19" s="193">
        <f t="shared" si="2"/>
        <v>0</v>
      </c>
      <c r="R19" s="62"/>
      <c r="S19" s="9"/>
      <c r="T19" s="10"/>
      <c r="U19" s="11"/>
      <c r="V19" s="2"/>
      <c r="W19" s="2"/>
      <c r="X19" s="2"/>
      <c r="Y19" s="2"/>
      <c r="Z19" s="2"/>
      <c r="AA19" s="2"/>
      <c r="AB19" s="2"/>
      <c r="AC19" s="2"/>
    </row>
    <row r="20" spans="1:29" ht="53.25" hidden="1" customHeight="1" x14ac:dyDescent="0.2">
      <c r="A20" s="163"/>
      <c r="B20" s="264" t="s">
        <v>161</v>
      </c>
      <c r="C20" s="265"/>
      <c r="D20" s="27"/>
      <c r="E20" s="54">
        <f>H20</f>
        <v>0</v>
      </c>
      <c r="F20" s="54"/>
      <c r="G20" s="54"/>
      <c r="H20" s="54">
        <v>0</v>
      </c>
      <c r="I20" s="53"/>
      <c r="J20" s="54">
        <f>L20+M20</f>
        <v>0</v>
      </c>
      <c r="K20" s="53"/>
      <c r="L20" s="53"/>
      <c r="M20" s="53"/>
      <c r="N20" s="61"/>
      <c r="O20" s="53" t="e">
        <f t="shared" ref="O20:O21" si="3">J20/E20*100</f>
        <v>#DIV/0!</v>
      </c>
      <c r="P20" s="231" t="s">
        <v>175</v>
      </c>
      <c r="Q20" s="193">
        <f t="shared" si="2"/>
        <v>0</v>
      </c>
      <c r="R20" s="62"/>
      <c r="S20" s="9"/>
      <c r="T20" s="10"/>
      <c r="U20" s="11"/>
      <c r="V20" s="2"/>
      <c r="W20" s="2"/>
      <c r="X20" s="2"/>
      <c r="Y20" s="2"/>
      <c r="Z20" s="2"/>
      <c r="AA20" s="2"/>
      <c r="AB20" s="2"/>
      <c r="AC20" s="2"/>
    </row>
    <row r="21" spans="1:29" ht="28.5" customHeight="1" x14ac:dyDescent="0.2">
      <c r="A21" s="173" t="s">
        <v>53</v>
      </c>
      <c r="B21" s="274" t="s">
        <v>11</v>
      </c>
      <c r="C21" s="267"/>
      <c r="D21" s="174">
        <v>44.4</v>
      </c>
      <c r="E21" s="54">
        <f>H21</f>
        <v>700</v>
      </c>
      <c r="F21" s="51"/>
      <c r="G21" s="51"/>
      <c r="H21" s="54">
        <v>700</v>
      </c>
      <c r="I21" s="68"/>
      <c r="J21" s="172">
        <f>M21</f>
        <v>114.9</v>
      </c>
      <c r="K21" s="68"/>
      <c r="L21" s="68"/>
      <c r="M21" s="172">
        <v>114.9</v>
      </c>
      <c r="N21" s="175"/>
      <c r="O21" s="53">
        <f t="shared" si="3"/>
        <v>16.414285714285715</v>
      </c>
      <c r="P21" s="176" t="s">
        <v>232</v>
      </c>
      <c r="Q21" s="193">
        <f t="shared" si="2"/>
        <v>585.1</v>
      </c>
      <c r="R21" s="3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0.25" customHeight="1" x14ac:dyDescent="0.2">
      <c r="A22" s="287" t="s">
        <v>48</v>
      </c>
      <c r="B22" s="288"/>
      <c r="C22" s="289"/>
      <c r="D22" s="63">
        <f t="shared" ref="D22:N22" si="4">SUM(D19:D21)</f>
        <v>44.4</v>
      </c>
      <c r="E22" s="59">
        <f t="shared" si="4"/>
        <v>700</v>
      </c>
      <c r="F22" s="64">
        <f t="shared" si="4"/>
        <v>0</v>
      </c>
      <c r="G22" s="59">
        <f t="shared" si="4"/>
        <v>0</v>
      </c>
      <c r="H22" s="59">
        <f t="shared" si="4"/>
        <v>700</v>
      </c>
      <c r="I22" s="64">
        <f t="shared" si="4"/>
        <v>0</v>
      </c>
      <c r="J22" s="59">
        <f t="shared" si="4"/>
        <v>114.9</v>
      </c>
      <c r="K22" s="64">
        <f t="shared" si="4"/>
        <v>0</v>
      </c>
      <c r="L22" s="64">
        <f t="shared" si="4"/>
        <v>0</v>
      </c>
      <c r="M22" s="59">
        <f t="shared" si="4"/>
        <v>114.9</v>
      </c>
      <c r="N22" s="65">
        <f t="shared" si="4"/>
        <v>0</v>
      </c>
      <c r="O22" s="59">
        <f>J22/E22*100</f>
        <v>16.414285714285715</v>
      </c>
      <c r="P22" s="136"/>
      <c r="Q22" s="193">
        <f t="shared" si="2"/>
        <v>585.1</v>
      </c>
      <c r="R22" s="3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9.25" customHeight="1" x14ac:dyDescent="0.2">
      <c r="A23" s="314" t="s">
        <v>79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6"/>
      <c r="Q23" s="193">
        <f t="shared" si="2"/>
        <v>0</v>
      </c>
      <c r="R23" s="66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</row>
    <row r="24" spans="1:29" s="182" customFormat="1" ht="26.25" customHeight="1" x14ac:dyDescent="0.2">
      <c r="A24" s="173" t="s">
        <v>55</v>
      </c>
      <c r="B24" s="270" t="s">
        <v>12</v>
      </c>
      <c r="C24" s="265"/>
      <c r="D24" s="177">
        <v>600</v>
      </c>
      <c r="E24" s="54">
        <f>H24</f>
        <v>650</v>
      </c>
      <c r="F24" s="68"/>
      <c r="G24" s="68"/>
      <c r="H24" s="172">
        <v>650</v>
      </c>
      <c r="I24" s="68"/>
      <c r="J24" s="172">
        <f>K24+L24+M24+N24</f>
        <v>0</v>
      </c>
      <c r="K24" s="68"/>
      <c r="L24" s="68"/>
      <c r="M24" s="172">
        <v>0</v>
      </c>
      <c r="N24" s="175"/>
      <c r="O24" s="172">
        <f>J24/E24*100</f>
        <v>0</v>
      </c>
      <c r="P24" s="232" t="s">
        <v>175</v>
      </c>
      <c r="Q24" s="193">
        <f t="shared" si="2"/>
        <v>650</v>
      </c>
      <c r="R24" s="179"/>
      <c r="S24" s="180"/>
      <c r="T24" s="180"/>
      <c r="U24" s="181"/>
      <c r="V24" s="181"/>
      <c r="W24" s="181"/>
      <c r="X24" s="181"/>
      <c r="Y24" s="181"/>
      <c r="Z24" s="181"/>
      <c r="AA24" s="181"/>
      <c r="AB24" s="181"/>
      <c r="AC24" s="181"/>
    </row>
    <row r="25" spans="1:29" ht="25.5" customHeight="1" x14ac:dyDescent="0.2">
      <c r="A25" s="36" t="s">
        <v>55</v>
      </c>
      <c r="B25" s="270" t="s">
        <v>13</v>
      </c>
      <c r="C25" s="265"/>
      <c r="D25" s="52">
        <v>48</v>
      </c>
      <c r="E25" s="54">
        <f t="shared" ref="E25:E40" si="5">H25</f>
        <v>48</v>
      </c>
      <c r="F25" s="38"/>
      <c r="G25" s="38"/>
      <c r="H25" s="53">
        <v>48</v>
      </c>
      <c r="I25" s="38"/>
      <c r="J25" s="54">
        <f t="shared" ref="J25:J40" si="6">K25+L25+M25+N25</f>
        <v>0</v>
      </c>
      <c r="K25" s="38"/>
      <c r="L25" s="38"/>
      <c r="M25" s="172">
        <v>0</v>
      </c>
      <c r="N25" s="61"/>
      <c r="O25" s="172">
        <f t="shared" ref="O25:O40" si="7">J25/E25*100</f>
        <v>0</v>
      </c>
      <c r="P25" s="232" t="s">
        <v>175</v>
      </c>
      <c r="Q25" s="193">
        <f t="shared" si="2"/>
        <v>48</v>
      </c>
      <c r="R25" s="32"/>
      <c r="S25" s="8"/>
      <c r="T25" s="12"/>
      <c r="U25" s="2"/>
      <c r="V25" s="2"/>
      <c r="W25" s="2"/>
      <c r="X25" s="2"/>
      <c r="Y25" s="2"/>
      <c r="Z25" s="2"/>
      <c r="AA25" s="2"/>
      <c r="AB25" s="2"/>
      <c r="AC25" s="2"/>
    </row>
    <row r="26" spans="1:29" ht="31.5" hidden="1" customHeight="1" x14ac:dyDescent="0.2">
      <c r="A26" s="36" t="s">
        <v>57</v>
      </c>
      <c r="B26" s="274" t="s">
        <v>140</v>
      </c>
      <c r="C26" s="267"/>
      <c r="D26" s="67">
        <v>0</v>
      </c>
      <c r="E26" s="54">
        <f t="shared" si="5"/>
        <v>0</v>
      </c>
      <c r="F26" s="53"/>
      <c r="G26" s="53"/>
      <c r="H26" s="53">
        <v>0</v>
      </c>
      <c r="I26" s="38"/>
      <c r="J26" s="54">
        <f t="shared" si="6"/>
        <v>0</v>
      </c>
      <c r="K26" s="38"/>
      <c r="L26" s="38"/>
      <c r="M26" s="172"/>
      <c r="N26" s="61"/>
      <c r="O26" s="172" t="e">
        <f t="shared" si="7"/>
        <v>#DIV/0!</v>
      </c>
      <c r="P26" s="232"/>
      <c r="Q26" s="193">
        <f t="shared" si="2"/>
        <v>0</v>
      </c>
      <c r="R26" s="3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3.25" customHeight="1" x14ac:dyDescent="0.2">
      <c r="A27" s="36" t="s">
        <v>58</v>
      </c>
      <c r="B27" s="274" t="s">
        <v>142</v>
      </c>
      <c r="C27" s="267"/>
      <c r="D27" s="67">
        <v>95</v>
      </c>
      <c r="E27" s="54">
        <f t="shared" si="5"/>
        <v>95</v>
      </c>
      <c r="F27" s="38"/>
      <c r="G27" s="38"/>
      <c r="H27" s="53">
        <v>95</v>
      </c>
      <c r="I27" s="38"/>
      <c r="J27" s="54">
        <f t="shared" si="6"/>
        <v>0</v>
      </c>
      <c r="K27" s="38"/>
      <c r="L27" s="38"/>
      <c r="M27" s="172">
        <v>0</v>
      </c>
      <c r="N27" s="61"/>
      <c r="O27" s="172">
        <f t="shared" si="7"/>
        <v>0</v>
      </c>
      <c r="P27" s="135" t="s">
        <v>171</v>
      </c>
      <c r="Q27" s="193">
        <f t="shared" si="2"/>
        <v>95</v>
      </c>
      <c r="R27" s="3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3.25" customHeight="1" x14ac:dyDescent="0.2">
      <c r="A28" s="36" t="s">
        <v>57</v>
      </c>
      <c r="B28" s="274" t="s">
        <v>182</v>
      </c>
      <c r="C28" s="267"/>
      <c r="D28" s="67">
        <v>700</v>
      </c>
      <c r="E28" s="54">
        <f t="shared" si="5"/>
        <v>816.9</v>
      </c>
      <c r="F28" s="38"/>
      <c r="G28" s="38"/>
      <c r="H28" s="53">
        <v>816.9</v>
      </c>
      <c r="I28" s="38"/>
      <c r="J28" s="54">
        <f>K28+L28+M28+N28</f>
        <v>0</v>
      </c>
      <c r="K28" s="38"/>
      <c r="L28" s="38"/>
      <c r="M28" s="172">
        <v>0</v>
      </c>
      <c r="N28" s="61"/>
      <c r="O28" s="172">
        <f t="shared" si="7"/>
        <v>0</v>
      </c>
      <c r="P28" s="232" t="s">
        <v>175</v>
      </c>
      <c r="Q28" s="193">
        <f>E28-J28</f>
        <v>816.9</v>
      </c>
      <c r="R28" s="3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42.75" hidden="1" customHeight="1" x14ac:dyDescent="0.2">
      <c r="A29" s="208"/>
      <c r="B29" s="301"/>
      <c r="C29" s="302"/>
      <c r="D29" s="67"/>
      <c r="E29" s="54"/>
      <c r="F29" s="38"/>
      <c r="G29" s="38"/>
      <c r="H29" s="53"/>
      <c r="I29" s="38"/>
      <c r="J29" s="54"/>
      <c r="K29" s="38"/>
      <c r="L29" s="38"/>
      <c r="M29" s="172"/>
      <c r="N29" s="61"/>
      <c r="O29" s="172"/>
      <c r="P29" s="139"/>
      <c r="Q29" s="193"/>
      <c r="R29" s="3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3.25" customHeight="1" x14ac:dyDescent="0.2">
      <c r="A30" s="36" t="s">
        <v>59</v>
      </c>
      <c r="B30" s="264" t="s">
        <v>108</v>
      </c>
      <c r="C30" s="265"/>
      <c r="D30" s="69">
        <v>25</v>
      </c>
      <c r="E30" s="54">
        <f t="shared" si="5"/>
        <v>57.5</v>
      </c>
      <c r="F30" s="70"/>
      <c r="G30" s="70"/>
      <c r="H30" s="70">
        <v>57.5</v>
      </c>
      <c r="I30" s="38"/>
      <c r="J30" s="158">
        <f>M30</f>
        <v>0</v>
      </c>
      <c r="K30" s="70"/>
      <c r="L30" s="70"/>
      <c r="M30" s="70">
        <v>0</v>
      </c>
      <c r="N30" s="61"/>
      <c r="O30" s="172">
        <f t="shared" si="7"/>
        <v>0</v>
      </c>
      <c r="P30" s="135" t="s">
        <v>170</v>
      </c>
      <c r="Q30" s="193">
        <f t="shared" si="2"/>
        <v>57.5</v>
      </c>
      <c r="R30" s="7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182" customFormat="1" ht="27" customHeight="1" x14ac:dyDescent="0.2">
      <c r="A31" s="173" t="s">
        <v>61</v>
      </c>
      <c r="B31" s="264" t="s">
        <v>141</v>
      </c>
      <c r="C31" s="265"/>
      <c r="D31" s="184">
        <v>680</v>
      </c>
      <c r="E31" s="54">
        <f t="shared" si="5"/>
        <v>786.4</v>
      </c>
      <c r="F31" s="68"/>
      <c r="G31" s="68"/>
      <c r="H31" s="172">
        <v>786.4</v>
      </c>
      <c r="I31" s="68"/>
      <c r="J31" s="172">
        <f t="shared" si="6"/>
        <v>0</v>
      </c>
      <c r="K31" s="68"/>
      <c r="L31" s="68"/>
      <c r="M31" s="172">
        <v>0</v>
      </c>
      <c r="N31" s="175"/>
      <c r="O31" s="172">
        <f t="shared" si="7"/>
        <v>0</v>
      </c>
      <c r="P31" s="232" t="s">
        <v>175</v>
      </c>
      <c r="Q31" s="193">
        <f t="shared" si="2"/>
        <v>786.4</v>
      </c>
      <c r="R31" s="183"/>
      <c r="S31" s="180"/>
      <c r="T31" s="180"/>
      <c r="U31" s="181"/>
      <c r="V31" s="181"/>
      <c r="W31" s="181"/>
      <c r="X31" s="181"/>
      <c r="Y31" s="181"/>
      <c r="Z31" s="181"/>
      <c r="AA31" s="181"/>
      <c r="AB31" s="181"/>
      <c r="AC31" s="181"/>
    </row>
    <row r="32" spans="1:29" s="182" customFormat="1" ht="43.5" customHeight="1" x14ac:dyDescent="0.2">
      <c r="A32" s="173" t="s">
        <v>56</v>
      </c>
      <c r="B32" s="264" t="s">
        <v>50</v>
      </c>
      <c r="C32" s="265"/>
      <c r="D32" s="184">
        <v>300</v>
      </c>
      <c r="E32" s="54">
        <v>150</v>
      </c>
      <c r="F32" s="68"/>
      <c r="G32" s="68"/>
      <c r="H32" s="68">
        <v>150</v>
      </c>
      <c r="I32" s="68"/>
      <c r="J32" s="172">
        <f>M32</f>
        <v>25</v>
      </c>
      <c r="K32" s="68"/>
      <c r="L32" s="68"/>
      <c r="M32" s="172">
        <v>25</v>
      </c>
      <c r="N32" s="175"/>
      <c r="O32" s="172">
        <f t="shared" si="7"/>
        <v>16.666666666666664</v>
      </c>
      <c r="P32" s="135" t="s">
        <v>156</v>
      </c>
      <c r="Q32" s="193">
        <f t="shared" si="2"/>
        <v>125</v>
      </c>
      <c r="R32" s="185">
        <v>300</v>
      </c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</row>
    <row r="33" spans="1:29" ht="48.75" customHeight="1" x14ac:dyDescent="0.2">
      <c r="A33" s="36" t="s">
        <v>60</v>
      </c>
      <c r="B33" s="264" t="s">
        <v>14</v>
      </c>
      <c r="C33" s="265"/>
      <c r="D33" s="72">
        <v>100</v>
      </c>
      <c r="E33" s="54">
        <f t="shared" si="5"/>
        <v>100</v>
      </c>
      <c r="F33" s="38"/>
      <c r="G33" s="38"/>
      <c r="H33" s="53">
        <v>100</v>
      </c>
      <c r="I33" s="38"/>
      <c r="J33" s="54">
        <f t="shared" si="6"/>
        <v>0</v>
      </c>
      <c r="K33" s="38"/>
      <c r="L33" s="38"/>
      <c r="M33" s="172">
        <v>0</v>
      </c>
      <c r="N33" s="61"/>
      <c r="O33" s="172">
        <f t="shared" si="7"/>
        <v>0</v>
      </c>
      <c r="P33" s="232" t="s">
        <v>175</v>
      </c>
      <c r="Q33" s="193">
        <f t="shared" si="2"/>
        <v>100</v>
      </c>
      <c r="R33" s="3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33.75" customHeight="1" x14ac:dyDescent="0.2">
      <c r="A34" s="36" t="s">
        <v>62</v>
      </c>
      <c r="B34" s="264" t="s">
        <v>15</v>
      </c>
      <c r="C34" s="265"/>
      <c r="D34" s="67">
        <v>279</v>
      </c>
      <c r="E34" s="54">
        <f t="shared" si="5"/>
        <v>336.4</v>
      </c>
      <c r="F34" s="38"/>
      <c r="G34" s="38"/>
      <c r="H34" s="53">
        <v>336.4</v>
      </c>
      <c r="I34" s="38"/>
      <c r="J34" s="54">
        <f t="shared" si="6"/>
        <v>0</v>
      </c>
      <c r="K34" s="53"/>
      <c r="L34" s="53"/>
      <c r="M34" s="53">
        <v>0</v>
      </c>
      <c r="N34" s="61"/>
      <c r="O34" s="172">
        <f t="shared" si="7"/>
        <v>0</v>
      </c>
      <c r="P34" s="135" t="s">
        <v>231</v>
      </c>
      <c r="Q34" s="193">
        <f t="shared" si="2"/>
        <v>336.4</v>
      </c>
      <c r="R34" s="71">
        <v>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7" customHeight="1" x14ac:dyDescent="0.2">
      <c r="A35" s="36" t="s">
        <v>62</v>
      </c>
      <c r="B35" s="274" t="s">
        <v>16</v>
      </c>
      <c r="C35" s="267"/>
      <c r="D35" s="67">
        <v>40</v>
      </c>
      <c r="E35" s="54">
        <f t="shared" si="5"/>
        <v>40</v>
      </c>
      <c r="F35" s="38"/>
      <c r="G35" s="38"/>
      <c r="H35" s="53">
        <v>40</v>
      </c>
      <c r="I35" s="38"/>
      <c r="J35" s="54">
        <f t="shared" si="6"/>
        <v>0</v>
      </c>
      <c r="K35" s="38"/>
      <c r="L35" s="38"/>
      <c r="M35" s="53">
        <v>0</v>
      </c>
      <c r="N35" s="61"/>
      <c r="O35" s="172">
        <f t="shared" si="7"/>
        <v>0</v>
      </c>
      <c r="P35" s="135" t="s">
        <v>158</v>
      </c>
      <c r="Q35" s="193">
        <f t="shared" si="2"/>
        <v>40</v>
      </c>
      <c r="R35" s="3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48" customHeight="1" x14ac:dyDescent="0.2">
      <c r="A36" s="36" t="s">
        <v>62</v>
      </c>
      <c r="B36" s="274" t="s">
        <v>185</v>
      </c>
      <c r="C36" s="267"/>
      <c r="D36" s="67">
        <v>252</v>
      </c>
      <c r="E36" s="54">
        <f t="shared" si="5"/>
        <v>300</v>
      </c>
      <c r="F36" s="38"/>
      <c r="G36" s="38"/>
      <c r="H36" s="53">
        <v>300</v>
      </c>
      <c r="I36" s="38"/>
      <c r="J36" s="54">
        <f t="shared" si="6"/>
        <v>0</v>
      </c>
      <c r="K36" s="38"/>
      <c r="L36" s="38"/>
      <c r="M36" s="53">
        <v>0</v>
      </c>
      <c r="N36" s="61"/>
      <c r="O36" s="172">
        <f t="shared" si="7"/>
        <v>0</v>
      </c>
      <c r="P36" s="232" t="s">
        <v>175</v>
      </c>
      <c r="Q36" s="193">
        <f t="shared" si="2"/>
        <v>300</v>
      </c>
      <c r="R36" s="3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46.5" customHeight="1" x14ac:dyDescent="0.2">
      <c r="A37" s="36" t="s">
        <v>62</v>
      </c>
      <c r="B37" s="274" t="s">
        <v>186</v>
      </c>
      <c r="C37" s="267"/>
      <c r="D37" s="67">
        <v>52</v>
      </c>
      <c r="E37" s="54">
        <f t="shared" si="5"/>
        <v>52</v>
      </c>
      <c r="F37" s="38"/>
      <c r="G37" s="38"/>
      <c r="H37" s="53">
        <v>52</v>
      </c>
      <c r="I37" s="38"/>
      <c r="J37" s="54">
        <f t="shared" si="6"/>
        <v>0</v>
      </c>
      <c r="K37" s="38"/>
      <c r="L37" s="38"/>
      <c r="M37" s="53">
        <v>0</v>
      </c>
      <c r="N37" s="61"/>
      <c r="O37" s="172">
        <f t="shared" si="7"/>
        <v>0</v>
      </c>
      <c r="P37" s="135" t="s">
        <v>230</v>
      </c>
      <c r="Q37" s="193">
        <f t="shared" si="2"/>
        <v>52</v>
      </c>
      <c r="R37" s="3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8.5" customHeight="1" x14ac:dyDescent="0.2">
      <c r="A38" s="36" t="s">
        <v>110</v>
      </c>
      <c r="B38" s="264" t="s">
        <v>109</v>
      </c>
      <c r="C38" s="265"/>
      <c r="D38" s="25">
        <v>1053.7</v>
      </c>
      <c r="E38" s="54">
        <f t="shared" si="5"/>
        <v>200</v>
      </c>
      <c r="F38" s="38"/>
      <c r="G38" s="53"/>
      <c r="H38" s="53">
        <v>200</v>
      </c>
      <c r="I38" s="38"/>
      <c r="J38" s="54">
        <f t="shared" si="6"/>
        <v>0</v>
      </c>
      <c r="K38" s="38"/>
      <c r="L38" s="53"/>
      <c r="M38" s="172">
        <v>0</v>
      </c>
      <c r="N38" s="61"/>
      <c r="O38" s="172">
        <f t="shared" si="7"/>
        <v>0</v>
      </c>
      <c r="P38" s="135" t="s">
        <v>229</v>
      </c>
      <c r="Q38" s="193">
        <f t="shared" si="2"/>
        <v>200</v>
      </c>
      <c r="R38" s="3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66.75" customHeight="1" x14ac:dyDescent="0.2">
      <c r="A39" s="241"/>
      <c r="B39" s="318" t="s">
        <v>183</v>
      </c>
      <c r="C39" s="318"/>
      <c r="D39" s="25"/>
      <c r="E39" s="54">
        <f t="shared" si="5"/>
        <v>884.5</v>
      </c>
      <c r="F39" s="38"/>
      <c r="G39" s="53"/>
      <c r="H39" s="53">
        <v>884.5</v>
      </c>
      <c r="I39" s="38"/>
      <c r="J39" s="54">
        <f t="shared" si="6"/>
        <v>0</v>
      </c>
      <c r="K39" s="38"/>
      <c r="L39" s="53"/>
      <c r="M39" s="172">
        <v>0</v>
      </c>
      <c r="N39" s="61"/>
      <c r="O39" s="172">
        <f t="shared" si="7"/>
        <v>0</v>
      </c>
      <c r="P39" s="232" t="s">
        <v>175</v>
      </c>
      <c r="Q39" s="193">
        <f t="shared" si="2"/>
        <v>884.5</v>
      </c>
      <c r="R39" s="3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34.5" customHeight="1" x14ac:dyDescent="0.2">
      <c r="A40" s="241"/>
      <c r="B40" s="318" t="s">
        <v>184</v>
      </c>
      <c r="C40" s="318"/>
      <c r="D40" s="25"/>
      <c r="E40" s="54">
        <f t="shared" si="5"/>
        <v>30</v>
      </c>
      <c r="F40" s="38"/>
      <c r="G40" s="53"/>
      <c r="H40" s="53">
        <v>30</v>
      </c>
      <c r="I40" s="38"/>
      <c r="J40" s="54">
        <f t="shared" si="6"/>
        <v>0</v>
      </c>
      <c r="K40" s="38"/>
      <c r="L40" s="53"/>
      <c r="M40" s="172">
        <v>0</v>
      </c>
      <c r="N40" s="61"/>
      <c r="O40" s="172">
        <f t="shared" si="7"/>
        <v>0</v>
      </c>
      <c r="P40" s="232" t="s">
        <v>175</v>
      </c>
      <c r="Q40" s="193">
        <f t="shared" si="2"/>
        <v>30</v>
      </c>
      <c r="R40" s="3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3.25" customHeight="1" x14ac:dyDescent="0.2">
      <c r="A41" s="354" t="s">
        <v>48</v>
      </c>
      <c r="B41" s="355"/>
      <c r="C41" s="356"/>
      <c r="D41" s="63">
        <f>SUM(D24:D38)</f>
        <v>4224.7</v>
      </c>
      <c r="E41" s="59">
        <f>SUM(E24:E40)</f>
        <v>4546.7000000000007</v>
      </c>
      <c r="F41" s="64">
        <f>SUM(F24:F37)</f>
        <v>0</v>
      </c>
      <c r="G41" s="59">
        <f>SUM(G24:G38)</f>
        <v>0</v>
      </c>
      <c r="H41" s="59">
        <f>SUM(H24:H40)</f>
        <v>4546.7000000000007</v>
      </c>
      <c r="I41" s="64">
        <f>SUM(I24:I37)</f>
        <v>0</v>
      </c>
      <c r="J41" s="59">
        <f>SUM(J24:J40)</f>
        <v>25</v>
      </c>
      <c r="K41" s="59">
        <f>SUM(K24:K37)</f>
        <v>0</v>
      </c>
      <c r="L41" s="59">
        <f>SUM(L24:L38)</f>
        <v>0</v>
      </c>
      <c r="M41" s="59">
        <f>SUM(M24:M40)</f>
        <v>25</v>
      </c>
      <c r="N41" s="65">
        <f>SUM(N24:N37)</f>
        <v>0</v>
      </c>
      <c r="O41" s="59">
        <f>J41/E41*100</f>
        <v>0.54984934128048901</v>
      </c>
      <c r="P41" s="140"/>
      <c r="Q41" s="193">
        <f t="shared" si="2"/>
        <v>4521.7000000000007</v>
      </c>
      <c r="R41" s="3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0.25" customHeight="1" x14ac:dyDescent="0.2">
      <c r="A42" s="322" t="s">
        <v>17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4"/>
      <c r="Q42" s="193">
        <f t="shared" si="2"/>
        <v>0</v>
      </c>
      <c r="R42" s="3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35.25" customHeight="1" x14ac:dyDescent="0.2">
      <c r="A43" s="36" t="s">
        <v>63</v>
      </c>
      <c r="B43" s="274" t="s">
        <v>136</v>
      </c>
      <c r="C43" s="267"/>
      <c r="D43" s="26">
        <v>1049.7</v>
      </c>
      <c r="E43" s="54">
        <f>H43</f>
        <v>700</v>
      </c>
      <c r="F43" s="38"/>
      <c r="G43" s="38"/>
      <c r="H43" s="53">
        <v>700</v>
      </c>
      <c r="I43" s="38"/>
      <c r="J43" s="54">
        <f>M43</f>
        <v>0</v>
      </c>
      <c r="K43" s="38"/>
      <c r="L43" s="38"/>
      <c r="M43" s="172"/>
      <c r="N43" s="61"/>
      <c r="O43" s="53">
        <f>J43/E43*100</f>
        <v>0</v>
      </c>
      <c r="P43" s="135" t="s">
        <v>233</v>
      </c>
      <c r="Q43" s="193">
        <f t="shared" si="2"/>
        <v>700</v>
      </c>
      <c r="R43" s="73"/>
      <c r="S43" s="13"/>
      <c r="T43" s="14"/>
      <c r="U43" s="2"/>
      <c r="V43" s="2"/>
      <c r="W43" s="2"/>
      <c r="X43" s="2"/>
      <c r="Y43" s="2"/>
      <c r="Z43" s="2"/>
      <c r="AA43" s="2"/>
      <c r="AB43" s="2"/>
      <c r="AC43" s="2"/>
    </row>
    <row r="44" spans="1:29" ht="33" customHeight="1" x14ac:dyDescent="0.2">
      <c r="A44" s="36" t="s">
        <v>63</v>
      </c>
      <c r="B44" s="274" t="s">
        <v>18</v>
      </c>
      <c r="C44" s="267"/>
      <c r="D44" s="27">
        <v>419.5</v>
      </c>
      <c r="E44" s="54">
        <f>H44</f>
        <v>420</v>
      </c>
      <c r="F44" s="38"/>
      <c r="G44" s="38"/>
      <c r="H44" s="53">
        <v>420</v>
      </c>
      <c r="I44" s="38"/>
      <c r="J44" s="54">
        <f>M44</f>
        <v>48.3</v>
      </c>
      <c r="K44" s="53"/>
      <c r="L44" s="53"/>
      <c r="M44" s="172">
        <v>48.3</v>
      </c>
      <c r="N44" s="61"/>
      <c r="O44" s="53">
        <f t="shared" ref="O44:O46" si="8">J44/E44*100</f>
        <v>11.5</v>
      </c>
      <c r="P44" s="135" t="s">
        <v>172</v>
      </c>
      <c r="Q44" s="193">
        <f t="shared" si="2"/>
        <v>371.7</v>
      </c>
      <c r="R44" s="3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42.75" customHeight="1" x14ac:dyDescent="0.2">
      <c r="A45" s="36" t="s">
        <v>64</v>
      </c>
      <c r="B45" s="274" t="s">
        <v>19</v>
      </c>
      <c r="C45" s="267"/>
      <c r="D45" s="67">
        <v>100</v>
      </c>
      <c r="E45" s="54">
        <f>H45</f>
        <v>100</v>
      </c>
      <c r="F45" s="38"/>
      <c r="G45" s="38"/>
      <c r="H45" s="53">
        <v>100</v>
      </c>
      <c r="I45" s="38"/>
      <c r="J45" s="54">
        <f>M45</f>
        <v>0</v>
      </c>
      <c r="K45" s="53"/>
      <c r="L45" s="53"/>
      <c r="M45" s="172"/>
      <c r="N45" s="74"/>
      <c r="O45" s="53">
        <f t="shared" si="8"/>
        <v>0</v>
      </c>
      <c r="P45" s="231" t="s">
        <v>175</v>
      </c>
      <c r="Q45" s="193">
        <f t="shared" si="2"/>
        <v>100</v>
      </c>
      <c r="R45" s="3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54" customHeight="1" x14ac:dyDescent="0.2">
      <c r="A46" s="36" t="s">
        <v>63</v>
      </c>
      <c r="B46" s="274" t="s">
        <v>20</v>
      </c>
      <c r="C46" s="267"/>
      <c r="D46" s="67">
        <v>1030</v>
      </c>
      <c r="E46" s="54">
        <f>H46</f>
        <v>1030</v>
      </c>
      <c r="F46" s="38"/>
      <c r="G46" s="38"/>
      <c r="H46" s="53">
        <v>1030</v>
      </c>
      <c r="I46" s="38"/>
      <c r="J46" s="54">
        <f>M46</f>
        <v>0</v>
      </c>
      <c r="K46" s="38"/>
      <c r="L46" s="38"/>
      <c r="M46" s="172"/>
      <c r="N46" s="61"/>
      <c r="O46" s="53">
        <f t="shared" si="8"/>
        <v>0</v>
      </c>
      <c r="P46" s="232" t="s">
        <v>175</v>
      </c>
      <c r="Q46" s="193">
        <f t="shared" si="2"/>
        <v>1030</v>
      </c>
      <c r="R46" s="3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67.5" customHeight="1" x14ac:dyDescent="0.2">
      <c r="A47" s="235"/>
      <c r="B47" s="264" t="s">
        <v>187</v>
      </c>
      <c r="C47" s="265"/>
      <c r="D47" s="67"/>
      <c r="E47" s="54">
        <f>H47</f>
        <v>95.4</v>
      </c>
      <c r="F47" s="38"/>
      <c r="G47" s="38"/>
      <c r="H47" s="53">
        <v>95.4</v>
      </c>
      <c r="I47" s="38"/>
      <c r="J47" s="54"/>
      <c r="K47" s="38"/>
      <c r="L47" s="38"/>
      <c r="M47" s="172"/>
      <c r="N47" s="61"/>
      <c r="O47" s="53"/>
      <c r="P47" s="231" t="s">
        <v>175</v>
      </c>
      <c r="Q47" s="193"/>
      <c r="R47" s="3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0.25" customHeight="1" x14ac:dyDescent="0.2">
      <c r="A48" s="287" t="s">
        <v>48</v>
      </c>
      <c r="B48" s="288"/>
      <c r="C48" s="289"/>
      <c r="D48" s="63">
        <f>SUM(D43:D46)</f>
        <v>2599.1999999999998</v>
      </c>
      <c r="E48" s="59">
        <f>SUM(E43:E47)</f>
        <v>2345.4</v>
      </c>
      <c r="F48" s="64">
        <f t="shared" ref="F48:N48" si="9">SUM(F43:F46)</f>
        <v>0</v>
      </c>
      <c r="G48" s="64">
        <f t="shared" si="9"/>
        <v>0</v>
      </c>
      <c r="H48" s="59">
        <f>SUM(H43:H47)</f>
        <v>2345.4</v>
      </c>
      <c r="I48" s="64">
        <f t="shared" si="9"/>
        <v>0</v>
      </c>
      <c r="J48" s="59">
        <f>SUM(J43:J47)</f>
        <v>48.3</v>
      </c>
      <c r="K48" s="59">
        <f t="shared" ref="K48:M48" si="10">SUM(K43:K47)</f>
        <v>0</v>
      </c>
      <c r="L48" s="59">
        <f t="shared" si="10"/>
        <v>0</v>
      </c>
      <c r="M48" s="59">
        <f t="shared" si="10"/>
        <v>48.3</v>
      </c>
      <c r="N48" s="64">
        <f t="shared" si="9"/>
        <v>0</v>
      </c>
      <c r="O48" s="59">
        <f>J48/E48*100</f>
        <v>2.0593502174469172</v>
      </c>
      <c r="P48" s="136"/>
      <c r="Q48" s="193">
        <f t="shared" si="2"/>
        <v>2297.1</v>
      </c>
      <c r="R48" s="3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66.75" customHeight="1" x14ac:dyDescent="0.2">
      <c r="A49" s="366" t="s">
        <v>255</v>
      </c>
      <c r="B49" s="367"/>
      <c r="C49" s="368"/>
      <c r="D49" s="75"/>
      <c r="E49" s="76">
        <f>E52+E56</f>
        <v>446.5</v>
      </c>
      <c r="F49" s="77">
        <v>0</v>
      </c>
      <c r="G49" s="77">
        <v>0</v>
      </c>
      <c r="H49" s="76">
        <f>H52+H56</f>
        <v>446.5</v>
      </c>
      <c r="I49" s="77">
        <v>0</v>
      </c>
      <c r="J49" s="76">
        <f>J52+J56</f>
        <v>0</v>
      </c>
      <c r="K49" s="76">
        <f>-K52+K56</f>
        <v>0</v>
      </c>
      <c r="L49" s="76">
        <f>L52+L56</f>
        <v>0</v>
      </c>
      <c r="M49" s="76">
        <f>M52+M56</f>
        <v>0</v>
      </c>
      <c r="N49" s="77">
        <f>N52+N56</f>
        <v>0</v>
      </c>
      <c r="O49" s="76">
        <f>J49/E49*100</f>
        <v>0</v>
      </c>
      <c r="P49" s="141"/>
      <c r="Q49" s="193">
        <f t="shared" si="2"/>
        <v>446.5</v>
      </c>
      <c r="R49" s="3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0.25" hidden="1" customHeight="1" x14ac:dyDescent="0.2">
      <c r="A50" s="331" t="s">
        <v>45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3"/>
      <c r="Q50" s="193">
        <f t="shared" si="2"/>
        <v>0</v>
      </c>
      <c r="R50" s="3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39.75" hidden="1" customHeight="1" x14ac:dyDescent="0.2">
      <c r="A51" s="36" t="s">
        <v>78</v>
      </c>
      <c r="B51" s="369" t="s">
        <v>162</v>
      </c>
      <c r="C51" s="370"/>
      <c r="D51" s="52">
        <v>50</v>
      </c>
      <c r="E51" s="53">
        <f>F51+G51+H51+I51</f>
        <v>0</v>
      </c>
      <c r="F51" s="53"/>
      <c r="G51" s="53"/>
      <c r="H51" s="53">
        <v>0</v>
      </c>
      <c r="I51" s="53"/>
      <c r="J51" s="54">
        <f>K51+L51+M51+N51</f>
        <v>0</v>
      </c>
      <c r="K51" s="53"/>
      <c r="L51" s="53"/>
      <c r="M51" s="53"/>
      <c r="N51" s="53"/>
      <c r="O51" s="53" t="e">
        <f>J51/E51*100</f>
        <v>#DIV/0!</v>
      </c>
      <c r="P51" s="138" t="s">
        <v>176</v>
      </c>
      <c r="Q51" s="193">
        <f t="shared" si="2"/>
        <v>0</v>
      </c>
      <c r="R51" s="3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0.25" hidden="1" customHeight="1" x14ac:dyDescent="0.2">
      <c r="A52" s="363" t="s">
        <v>48</v>
      </c>
      <c r="B52" s="364"/>
      <c r="C52" s="365"/>
      <c r="D52" s="78">
        <f t="shared" ref="D52:N52" si="11">SUM(D51:D51)</f>
        <v>50</v>
      </c>
      <c r="E52" s="76">
        <f t="shared" si="11"/>
        <v>0</v>
      </c>
      <c r="F52" s="76">
        <f t="shared" si="11"/>
        <v>0</v>
      </c>
      <c r="G52" s="76">
        <f t="shared" si="11"/>
        <v>0</v>
      </c>
      <c r="H52" s="76">
        <f t="shared" si="11"/>
        <v>0</v>
      </c>
      <c r="I52" s="76">
        <f t="shared" si="11"/>
        <v>0</v>
      </c>
      <c r="J52" s="76">
        <f t="shared" si="11"/>
        <v>0</v>
      </c>
      <c r="K52" s="76">
        <f t="shared" si="11"/>
        <v>0</v>
      </c>
      <c r="L52" s="76">
        <f t="shared" si="11"/>
        <v>0</v>
      </c>
      <c r="M52" s="76">
        <f t="shared" si="11"/>
        <v>0</v>
      </c>
      <c r="N52" s="76">
        <f t="shared" si="11"/>
        <v>0</v>
      </c>
      <c r="O52" s="76" t="e">
        <f>J52/E52*100</f>
        <v>#DIV/0!</v>
      </c>
      <c r="P52" s="141"/>
      <c r="Q52" s="193">
        <f t="shared" si="2"/>
        <v>0</v>
      </c>
      <c r="R52" s="3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0.25" customHeight="1" x14ac:dyDescent="0.2">
      <c r="A53" s="360" t="s">
        <v>46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2"/>
      <c r="Q53" s="193">
        <f t="shared" si="2"/>
        <v>0</v>
      </c>
      <c r="R53" s="3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7.75" customHeight="1" x14ac:dyDescent="0.2">
      <c r="A54" s="36" t="s">
        <v>98</v>
      </c>
      <c r="B54" s="321" t="s">
        <v>188</v>
      </c>
      <c r="C54" s="269"/>
      <c r="D54" s="52">
        <v>75</v>
      </c>
      <c r="E54" s="53">
        <f>F54+G54+H54+I54</f>
        <v>371.5</v>
      </c>
      <c r="F54" s="53"/>
      <c r="G54" s="53"/>
      <c r="H54" s="53">
        <v>371.5</v>
      </c>
      <c r="I54" s="38"/>
      <c r="J54" s="54">
        <f>K54+L54+M54+N54</f>
        <v>0</v>
      </c>
      <c r="K54" s="38"/>
      <c r="L54" s="38"/>
      <c r="M54" s="53"/>
      <c r="N54" s="38"/>
      <c r="O54" s="38">
        <f>J54/E54*100</f>
        <v>0</v>
      </c>
      <c r="P54" s="139"/>
      <c r="Q54" s="193">
        <f t="shared" si="2"/>
        <v>371.5</v>
      </c>
      <c r="R54" s="3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75.75" customHeight="1" x14ac:dyDescent="0.2">
      <c r="A55" s="36" t="s">
        <v>97</v>
      </c>
      <c r="B55" s="321" t="s">
        <v>143</v>
      </c>
      <c r="C55" s="269"/>
      <c r="D55" s="52">
        <v>75</v>
      </c>
      <c r="E55" s="53">
        <f>F55+G55+H55</f>
        <v>75</v>
      </c>
      <c r="F55" s="53"/>
      <c r="G55" s="53"/>
      <c r="H55" s="53">
        <v>75</v>
      </c>
      <c r="I55" s="38"/>
      <c r="J55" s="54">
        <f>K55+L55+M55+N55</f>
        <v>0</v>
      </c>
      <c r="K55" s="38"/>
      <c r="L55" s="38"/>
      <c r="M55" s="53">
        <v>0</v>
      </c>
      <c r="N55" s="38"/>
      <c r="O55" s="38">
        <f>J55/E55*100</f>
        <v>0</v>
      </c>
      <c r="P55" s="138"/>
      <c r="Q55" s="193">
        <f t="shared" si="2"/>
        <v>75</v>
      </c>
      <c r="R55" s="3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0.25" customHeight="1" x14ac:dyDescent="0.2">
      <c r="A56" s="338" t="s">
        <v>48</v>
      </c>
      <c r="B56" s="339"/>
      <c r="C56" s="340"/>
      <c r="D56" s="78">
        <f>SUM(D54:D55)</f>
        <v>150</v>
      </c>
      <c r="E56" s="76">
        <f>SUM(E54:E55)</f>
        <v>446.5</v>
      </c>
      <c r="F56" s="76">
        <f>SUM(F54:F55)</f>
        <v>0</v>
      </c>
      <c r="G56" s="76">
        <f>SUM(G54:G55)</f>
        <v>0</v>
      </c>
      <c r="H56" s="76">
        <f>E56</f>
        <v>446.5</v>
      </c>
      <c r="I56" s="76">
        <f>SUM(I54:I55)</f>
        <v>0</v>
      </c>
      <c r="J56" s="76">
        <f>J54+J55</f>
        <v>0</v>
      </c>
      <c r="K56" s="76">
        <f>SUM(K54:K55)</f>
        <v>0</v>
      </c>
      <c r="L56" s="76">
        <f>SUM(L54:L55)</f>
        <v>0</v>
      </c>
      <c r="M56" s="76">
        <f>SUM(M54:M55)</f>
        <v>0</v>
      </c>
      <c r="N56" s="76">
        <f>SUM(N55)</f>
        <v>0</v>
      </c>
      <c r="O56" s="76">
        <f>J56/E56*100</f>
        <v>0</v>
      </c>
      <c r="P56" s="142"/>
      <c r="Q56" s="193">
        <f t="shared" si="2"/>
        <v>446.5</v>
      </c>
      <c r="R56" s="3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55.5" customHeight="1" x14ac:dyDescent="0.2">
      <c r="A57" s="357" t="s">
        <v>111</v>
      </c>
      <c r="B57" s="358"/>
      <c r="C57" s="359"/>
      <c r="D57" s="79"/>
      <c r="E57" s="80">
        <f>SUM(E58:E68)</f>
        <v>23150.1</v>
      </c>
      <c r="F57" s="80">
        <f t="shared" ref="F57:H57" si="12">SUM(F58:F68)</f>
        <v>0</v>
      </c>
      <c r="G57" s="80">
        <f t="shared" si="12"/>
        <v>5907.7999999999993</v>
      </c>
      <c r="H57" s="80">
        <f t="shared" si="12"/>
        <v>17242.300000000003</v>
      </c>
      <c r="I57" s="80">
        <f>SUM(I58:I62)</f>
        <v>0</v>
      </c>
      <c r="J57" s="81">
        <f>SUM(J58:J65)</f>
        <v>7654.7</v>
      </c>
      <c r="K57" s="80">
        <f>SUM(K58:K62)</f>
        <v>0</v>
      </c>
      <c r="L57" s="81">
        <f>SUM(L58:L65)</f>
        <v>0</v>
      </c>
      <c r="M57" s="188">
        <f>SUM(M58:M65)</f>
        <v>7654.7</v>
      </c>
      <c r="N57" s="82">
        <f>SUM(N58:N62)</f>
        <v>0</v>
      </c>
      <c r="O57" s="81">
        <f>J57/E57*100</f>
        <v>33.065515915697993</v>
      </c>
      <c r="P57" s="143"/>
      <c r="Q57" s="193">
        <f t="shared" si="2"/>
        <v>15495.399999999998</v>
      </c>
      <c r="R57" s="109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38.25" customHeight="1" x14ac:dyDescent="0.2">
      <c r="A58" s="36" t="s">
        <v>76</v>
      </c>
      <c r="B58" s="270" t="s">
        <v>43</v>
      </c>
      <c r="C58" s="265"/>
      <c r="D58" s="25">
        <v>9915.7999999999993</v>
      </c>
      <c r="E58" s="51">
        <f>H58</f>
        <v>14046.6</v>
      </c>
      <c r="F58" s="51"/>
      <c r="G58" s="51"/>
      <c r="H58" s="51">
        <v>14046.6</v>
      </c>
      <c r="I58" s="38"/>
      <c r="J58" s="54">
        <f>SUM(L58:M58)</f>
        <v>7654.7</v>
      </c>
      <c r="K58" s="38"/>
      <c r="L58" s="38"/>
      <c r="M58" s="70">
        <v>7654.7</v>
      </c>
      <c r="N58" s="61"/>
      <c r="O58" s="172">
        <f t="shared" ref="O58:O65" si="13">J58/E58*100</f>
        <v>54.49503794512551</v>
      </c>
      <c r="P58" s="135" t="s">
        <v>173</v>
      </c>
      <c r="Q58" s="193">
        <f t="shared" si="2"/>
        <v>6391.9000000000005</v>
      </c>
      <c r="R58" s="3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182" customFormat="1" ht="52.5" customHeight="1" x14ac:dyDescent="0.2">
      <c r="A59" s="173" t="s">
        <v>77</v>
      </c>
      <c r="B59" s="285" t="s">
        <v>44</v>
      </c>
      <c r="C59" s="286"/>
      <c r="D59" s="177">
        <v>923.5</v>
      </c>
      <c r="E59" s="51">
        <f>H59</f>
        <v>898.6</v>
      </c>
      <c r="F59" s="54"/>
      <c r="G59" s="54"/>
      <c r="H59" s="54">
        <v>898.6</v>
      </c>
      <c r="I59" s="68"/>
      <c r="J59" s="172">
        <f>SUM(L59:M59)</f>
        <v>0</v>
      </c>
      <c r="K59" s="68"/>
      <c r="L59" s="68"/>
      <c r="M59" s="172"/>
      <c r="N59" s="175"/>
      <c r="O59" s="172">
        <f t="shared" si="13"/>
        <v>0</v>
      </c>
      <c r="P59" s="151" t="s">
        <v>175</v>
      </c>
      <c r="Q59" s="193">
        <f t="shared" si="2"/>
        <v>898.6</v>
      </c>
      <c r="R59" s="183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</row>
    <row r="60" spans="1:29" s="182" customFormat="1" ht="33" customHeight="1" x14ac:dyDescent="0.2">
      <c r="A60" s="218"/>
      <c r="B60" s="317" t="s">
        <v>163</v>
      </c>
      <c r="C60" s="286"/>
      <c r="D60" s="177"/>
      <c r="E60" s="51">
        <f>H60</f>
        <v>68.2</v>
      </c>
      <c r="F60" s="54"/>
      <c r="G60" s="54"/>
      <c r="H60" s="54">
        <v>68.2</v>
      </c>
      <c r="I60" s="68"/>
      <c r="J60" s="172"/>
      <c r="K60" s="68"/>
      <c r="L60" s="68"/>
      <c r="M60" s="172">
        <v>0</v>
      </c>
      <c r="N60" s="175"/>
      <c r="O60" s="172"/>
      <c r="P60" s="151" t="s">
        <v>234</v>
      </c>
      <c r="Q60" s="193">
        <f t="shared" si="2"/>
        <v>68.2</v>
      </c>
      <c r="R60" s="183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</row>
    <row r="61" spans="1:29" ht="60" customHeight="1" x14ac:dyDescent="0.2">
      <c r="A61" s="197" t="s">
        <v>113</v>
      </c>
      <c r="B61" s="264" t="s">
        <v>189</v>
      </c>
      <c r="C61" s="265"/>
      <c r="D61" s="25" t="s">
        <v>86</v>
      </c>
      <c r="E61" s="54">
        <f>G61+H61</f>
        <v>5008.6000000000004</v>
      </c>
      <c r="F61" s="54"/>
      <c r="G61" s="54">
        <v>3771.1</v>
      </c>
      <c r="H61" s="54">
        <v>1237.5</v>
      </c>
      <c r="I61" s="38"/>
      <c r="J61" s="54">
        <f t="shared" ref="J61:J62" si="14">SUM(L61:M61)</f>
        <v>0</v>
      </c>
      <c r="K61" s="38"/>
      <c r="L61" s="53"/>
      <c r="M61" s="70"/>
      <c r="N61" s="189"/>
      <c r="O61" s="172">
        <f t="shared" si="13"/>
        <v>0</v>
      </c>
      <c r="P61" s="138" t="s">
        <v>175</v>
      </c>
      <c r="Q61" s="193">
        <f t="shared" si="2"/>
        <v>5008.6000000000004</v>
      </c>
      <c r="R61" s="3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1" customHeight="1" x14ac:dyDescent="0.2">
      <c r="A62" s="163"/>
      <c r="B62" s="264" t="s">
        <v>112</v>
      </c>
      <c r="C62" s="265"/>
      <c r="D62" s="25"/>
      <c r="E62" s="54">
        <f t="shared" ref="E62:E68" si="15">G62+H62</f>
        <v>263.2</v>
      </c>
      <c r="F62" s="54"/>
      <c r="G62" s="54"/>
      <c r="H62" s="54">
        <v>263.2</v>
      </c>
      <c r="I62" s="38"/>
      <c r="J62" s="54">
        <f t="shared" si="14"/>
        <v>0</v>
      </c>
      <c r="K62" s="38"/>
      <c r="L62" s="53"/>
      <c r="M62" s="70"/>
      <c r="N62" s="61"/>
      <c r="O62" s="172">
        <f t="shared" si="13"/>
        <v>0</v>
      </c>
      <c r="P62" s="151"/>
      <c r="Q62" s="193">
        <f t="shared" si="2"/>
        <v>263.2</v>
      </c>
      <c r="R62" s="3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9.5" customHeight="1" x14ac:dyDescent="0.2">
      <c r="A63" s="236"/>
      <c r="B63" s="264" t="s">
        <v>192</v>
      </c>
      <c r="C63" s="265"/>
      <c r="D63" s="25"/>
      <c r="E63" s="54">
        <f t="shared" si="15"/>
        <v>204.5</v>
      </c>
      <c r="F63" s="54"/>
      <c r="G63" s="54"/>
      <c r="H63" s="54">
        <v>204.5</v>
      </c>
      <c r="I63" s="38"/>
      <c r="J63" s="54"/>
      <c r="K63" s="38"/>
      <c r="L63" s="53"/>
      <c r="M63" s="70"/>
      <c r="N63" s="61"/>
      <c r="O63" s="172"/>
      <c r="P63" s="151" t="s">
        <v>175</v>
      </c>
      <c r="Q63" s="193"/>
      <c r="R63" s="3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 customHeight="1" x14ac:dyDescent="0.2">
      <c r="A64" s="236"/>
      <c r="B64" s="264" t="s">
        <v>112</v>
      </c>
      <c r="C64" s="265"/>
      <c r="D64" s="25"/>
      <c r="E64" s="54">
        <f t="shared" si="15"/>
        <v>4.0999999999999996</v>
      </c>
      <c r="F64" s="54"/>
      <c r="G64" s="54"/>
      <c r="H64" s="54">
        <v>4.0999999999999996</v>
      </c>
      <c r="I64" s="38"/>
      <c r="J64" s="54"/>
      <c r="K64" s="38"/>
      <c r="L64" s="53"/>
      <c r="M64" s="70"/>
      <c r="N64" s="61"/>
      <c r="O64" s="172"/>
      <c r="P64" s="151"/>
      <c r="Q64" s="193"/>
      <c r="R64" s="3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56.25" customHeight="1" x14ac:dyDescent="0.2">
      <c r="A65" s="186"/>
      <c r="B65" s="317" t="s">
        <v>190</v>
      </c>
      <c r="C65" s="286"/>
      <c r="D65" s="52"/>
      <c r="E65" s="54">
        <f t="shared" si="15"/>
        <v>2374.1</v>
      </c>
      <c r="F65" s="190"/>
      <c r="G65" s="100">
        <v>2136.6999999999998</v>
      </c>
      <c r="H65" s="203">
        <v>237.4</v>
      </c>
      <c r="I65" s="38"/>
      <c r="J65" s="54">
        <f>M65</f>
        <v>0</v>
      </c>
      <c r="K65" s="38"/>
      <c r="L65" s="38"/>
      <c r="M65" s="53"/>
      <c r="N65" s="38"/>
      <c r="O65" s="172">
        <f t="shared" si="13"/>
        <v>0</v>
      </c>
      <c r="P65" s="138" t="s">
        <v>175</v>
      </c>
      <c r="Q65" s="193">
        <f t="shared" ref="Q65:Q97" si="16">E65-J65</f>
        <v>2374.1</v>
      </c>
      <c r="R65" s="3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5" customHeight="1" x14ac:dyDescent="0.2">
      <c r="A66" s="186"/>
      <c r="B66" s="344" t="s">
        <v>112</v>
      </c>
      <c r="C66" s="344"/>
      <c r="D66" s="52"/>
      <c r="E66" s="54">
        <f t="shared" si="15"/>
        <v>59.5</v>
      </c>
      <c r="F66" s="190"/>
      <c r="G66" s="100"/>
      <c r="H66" s="203">
        <v>59.5</v>
      </c>
      <c r="I66" s="38"/>
      <c r="J66" s="54">
        <f>M66</f>
        <v>0</v>
      </c>
      <c r="K66" s="38"/>
      <c r="L66" s="38"/>
      <c r="M66" s="53"/>
      <c r="N66" s="38"/>
      <c r="O66" s="172"/>
      <c r="P66" s="151"/>
      <c r="Q66" s="193"/>
      <c r="R66" s="3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1" customHeight="1" x14ac:dyDescent="0.2">
      <c r="A67" s="186"/>
      <c r="B67" s="344" t="s">
        <v>191</v>
      </c>
      <c r="C67" s="344"/>
      <c r="D67" s="52"/>
      <c r="E67" s="54">
        <f t="shared" si="15"/>
        <v>218.3</v>
      </c>
      <c r="F67" s="190"/>
      <c r="G67" s="100"/>
      <c r="H67" s="203">
        <v>218.3</v>
      </c>
      <c r="I67" s="38"/>
      <c r="J67" s="54"/>
      <c r="K67" s="38"/>
      <c r="L67" s="38"/>
      <c r="M67" s="53"/>
      <c r="N67" s="38"/>
      <c r="O67" s="172"/>
      <c r="P67" s="151" t="s">
        <v>175</v>
      </c>
      <c r="Q67" s="193"/>
      <c r="R67" s="3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1.25" customHeight="1" x14ac:dyDescent="0.2">
      <c r="A68" s="186"/>
      <c r="B68" s="344" t="s">
        <v>112</v>
      </c>
      <c r="C68" s="344"/>
      <c r="D68" s="52"/>
      <c r="E68" s="54">
        <f t="shared" si="15"/>
        <v>4.4000000000000004</v>
      </c>
      <c r="F68" s="190"/>
      <c r="G68" s="100"/>
      <c r="H68" s="203">
        <v>4.4000000000000004</v>
      </c>
      <c r="I68" s="38"/>
      <c r="J68" s="54"/>
      <c r="K68" s="38"/>
      <c r="L68" s="38"/>
      <c r="M68" s="53"/>
      <c r="N68" s="38"/>
      <c r="O68" s="172"/>
      <c r="P68" s="151"/>
      <c r="Q68" s="193"/>
      <c r="R68" s="3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66.75" customHeight="1" x14ac:dyDescent="0.2">
      <c r="A69" s="328" t="s">
        <v>114</v>
      </c>
      <c r="B69" s="329"/>
      <c r="C69" s="330"/>
      <c r="D69" s="83"/>
      <c r="E69" s="84">
        <f t="shared" ref="E69:G69" si="17">E73+E77+E80+E85+E88+E91</f>
        <v>5640.2</v>
      </c>
      <c r="F69" s="84">
        <f t="shared" si="17"/>
        <v>0</v>
      </c>
      <c r="G69" s="84">
        <f t="shared" si="17"/>
        <v>0</v>
      </c>
      <c r="H69" s="84">
        <f>H73+H77+H80+H85+H88+H91</f>
        <v>5640.2</v>
      </c>
      <c r="I69" s="85">
        <f>SUM(I73+I77+I85)</f>
        <v>0</v>
      </c>
      <c r="J69" s="84">
        <f>J73+J77+J80+J85+J88</f>
        <v>483.3</v>
      </c>
      <c r="K69" s="84">
        <f>K73+K77+K80+K85</f>
        <v>0</v>
      </c>
      <c r="L69" s="84">
        <f>L73+L77+L80+L85</f>
        <v>0</v>
      </c>
      <c r="M69" s="84">
        <f>M73+M77+M80+M85</f>
        <v>483.3</v>
      </c>
      <c r="N69" s="85">
        <f>N73+N77+N85</f>
        <v>0</v>
      </c>
      <c r="O69" s="84">
        <f>J69/E69*100</f>
        <v>8.5688450764157302</v>
      </c>
      <c r="P69" s="144"/>
      <c r="Q69" s="193">
        <f t="shared" si="16"/>
        <v>5156.8999999999996</v>
      </c>
      <c r="R69" s="60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.75" customHeight="1" x14ac:dyDescent="0.2">
      <c r="A70" s="322" t="s">
        <v>28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4"/>
      <c r="Q70" s="193">
        <f t="shared" si="16"/>
        <v>0</v>
      </c>
      <c r="R70" s="3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81" customHeight="1" x14ac:dyDescent="0.2">
      <c r="A71" s="163" t="s">
        <v>67</v>
      </c>
      <c r="B71" s="334" t="s">
        <v>115</v>
      </c>
      <c r="C71" s="335"/>
      <c r="D71" s="86">
        <v>500</v>
      </c>
      <c r="E71" s="54">
        <f>H71</f>
        <v>100</v>
      </c>
      <c r="F71" s="54"/>
      <c r="G71" s="54">
        <v>0</v>
      </c>
      <c r="H71" s="53">
        <v>100</v>
      </c>
      <c r="I71" s="53"/>
      <c r="J71" s="54">
        <f>K71+L71+M71+N71</f>
        <v>0</v>
      </c>
      <c r="K71" s="53"/>
      <c r="L71" s="53"/>
      <c r="M71" s="53">
        <v>0</v>
      </c>
      <c r="N71" s="53"/>
      <c r="O71" s="53">
        <f>J71/E71*100</f>
        <v>0</v>
      </c>
      <c r="P71" s="135" t="s">
        <v>235</v>
      </c>
      <c r="Q71" s="193">
        <f t="shared" si="16"/>
        <v>100</v>
      </c>
      <c r="R71" s="3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37.5" customHeight="1" x14ac:dyDescent="0.2">
      <c r="A72" s="163" t="s">
        <v>117</v>
      </c>
      <c r="B72" s="334" t="s">
        <v>116</v>
      </c>
      <c r="C72" s="335"/>
      <c r="D72" s="26" t="s">
        <v>87</v>
      </c>
      <c r="E72" s="54">
        <f>H72</f>
        <v>3000</v>
      </c>
      <c r="F72" s="54"/>
      <c r="G72" s="54"/>
      <c r="H72" s="53">
        <v>3000</v>
      </c>
      <c r="I72" s="53"/>
      <c r="J72" s="54">
        <f>K72+L72+M72+N72</f>
        <v>0</v>
      </c>
      <c r="K72" s="53"/>
      <c r="L72" s="54"/>
      <c r="M72" s="54">
        <v>0</v>
      </c>
      <c r="N72" s="53"/>
      <c r="O72" s="53">
        <f>J72/E72*100</f>
        <v>0</v>
      </c>
      <c r="P72" s="138" t="s">
        <v>175</v>
      </c>
      <c r="Q72" s="193">
        <f t="shared" si="16"/>
        <v>3000</v>
      </c>
      <c r="R72" s="60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0.25" customHeight="1" x14ac:dyDescent="0.2">
      <c r="A73" s="325" t="s">
        <v>48</v>
      </c>
      <c r="B73" s="326"/>
      <c r="C73" s="327"/>
      <c r="D73" s="87"/>
      <c r="E73" s="84">
        <f t="shared" ref="E73:N73" si="18">SUM(E71:E72)</f>
        <v>3100</v>
      </c>
      <c r="F73" s="84">
        <f t="shared" si="18"/>
        <v>0</v>
      </c>
      <c r="G73" s="84">
        <f t="shared" si="18"/>
        <v>0</v>
      </c>
      <c r="H73" s="84">
        <f t="shared" si="18"/>
        <v>3100</v>
      </c>
      <c r="I73" s="84">
        <f t="shared" si="18"/>
        <v>0</v>
      </c>
      <c r="J73" s="84">
        <f t="shared" si="18"/>
        <v>0</v>
      </c>
      <c r="K73" s="85">
        <f t="shared" si="18"/>
        <v>0</v>
      </c>
      <c r="L73" s="84">
        <f t="shared" si="18"/>
        <v>0</v>
      </c>
      <c r="M73" s="84">
        <f t="shared" si="18"/>
        <v>0</v>
      </c>
      <c r="N73" s="85">
        <f t="shared" si="18"/>
        <v>0</v>
      </c>
      <c r="O73" s="84">
        <f>J73/E73*100</f>
        <v>0</v>
      </c>
      <c r="P73" s="145"/>
      <c r="Q73" s="193">
        <f t="shared" si="16"/>
        <v>3100</v>
      </c>
      <c r="R73" s="3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6.5" customHeight="1" x14ac:dyDescent="0.2">
      <c r="A74" s="322" t="s">
        <v>29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4"/>
      <c r="Q74" s="193">
        <f t="shared" si="16"/>
        <v>0</v>
      </c>
      <c r="R74" s="7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44.25" customHeight="1" x14ac:dyDescent="0.2">
      <c r="A75" s="163" t="s">
        <v>68</v>
      </c>
      <c r="B75" s="334" t="s">
        <v>30</v>
      </c>
      <c r="C75" s="335"/>
      <c r="D75" s="27" t="s">
        <v>88</v>
      </c>
      <c r="E75" s="54">
        <f>G75+H75</f>
        <v>0</v>
      </c>
      <c r="F75" s="89"/>
      <c r="G75" s="90">
        <v>0</v>
      </c>
      <c r="H75" s="90">
        <v>0</v>
      </c>
      <c r="I75" s="89"/>
      <c r="J75" s="54">
        <f>SUM(K75:M75)</f>
        <v>0</v>
      </c>
      <c r="K75" s="91"/>
      <c r="L75" s="92"/>
      <c r="M75" s="92"/>
      <c r="N75" s="89"/>
      <c r="O75" s="38" t="e">
        <f>J75/E75</f>
        <v>#DIV/0!</v>
      </c>
      <c r="P75" s="138"/>
      <c r="Q75" s="193">
        <f t="shared" si="16"/>
        <v>0</v>
      </c>
      <c r="R75" s="3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60" customHeight="1" x14ac:dyDescent="0.2">
      <c r="A76" s="163" t="s">
        <v>83</v>
      </c>
      <c r="B76" s="268" t="s">
        <v>100</v>
      </c>
      <c r="C76" s="269"/>
      <c r="D76" s="25" t="s">
        <v>89</v>
      </c>
      <c r="E76" s="54">
        <f>G76+H76+F76</f>
        <v>0</v>
      </c>
      <c r="F76" s="89"/>
      <c r="G76" s="90">
        <v>0</v>
      </c>
      <c r="H76" s="90">
        <v>0</v>
      </c>
      <c r="I76" s="89"/>
      <c r="J76" s="54">
        <v>0</v>
      </c>
      <c r="K76" s="89"/>
      <c r="L76" s="92"/>
      <c r="M76" s="92"/>
      <c r="N76" s="89"/>
      <c r="O76" s="38" t="e">
        <f>J76/E76</f>
        <v>#DIV/0!</v>
      </c>
      <c r="P76" s="138"/>
      <c r="Q76" s="193">
        <f t="shared" si="16"/>
        <v>0</v>
      </c>
      <c r="R76" s="3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0.25" customHeight="1" x14ac:dyDescent="0.2">
      <c r="A77" s="325" t="s">
        <v>48</v>
      </c>
      <c r="B77" s="326"/>
      <c r="C77" s="327"/>
      <c r="D77" s="87"/>
      <c r="E77" s="84">
        <f>SUM(E75:E76)</f>
        <v>0</v>
      </c>
      <c r="F77" s="84"/>
      <c r="G77" s="84">
        <f>SUM(G75:G76)</f>
        <v>0</v>
      </c>
      <c r="H77" s="84">
        <f>SUM(H75:H76)</f>
        <v>0</v>
      </c>
      <c r="I77" s="84">
        <f>SUM(I75:I75)</f>
        <v>0</v>
      </c>
      <c r="J77" s="84">
        <f>SUM(J75:J76)</f>
        <v>0</v>
      </c>
      <c r="K77" s="85">
        <f>SUM(K75:K76)</f>
        <v>0</v>
      </c>
      <c r="L77" s="84">
        <f>SUM(L75:L76)</f>
        <v>0</v>
      </c>
      <c r="M77" s="84">
        <f>SUM(M75:M76)</f>
        <v>0</v>
      </c>
      <c r="N77" s="84">
        <f>SUM(N75:N75)</f>
        <v>0</v>
      </c>
      <c r="O77" s="84"/>
      <c r="P77" s="145"/>
      <c r="Q77" s="200">
        <f t="shared" si="16"/>
        <v>0</v>
      </c>
      <c r="R77" s="88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7.25" customHeight="1" x14ac:dyDescent="0.2">
      <c r="A78" s="322" t="s">
        <v>31</v>
      </c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193">
        <f t="shared" si="16"/>
        <v>0</v>
      </c>
      <c r="R78" s="198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58.5" customHeight="1" x14ac:dyDescent="0.2">
      <c r="A79" s="163" t="s">
        <v>69</v>
      </c>
      <c r="B79" s="268" t="s">
        <v>33</v>
      </c>
      <c r="C79" s="269"/>
      <c r="D79" s="25" t="s">
        <v>90</v>
      </c>
      <c r="E79" s="54">
        <f>F79+G79+H79+I79</f>
        <v>63.5</v>
      </c>
      <c r="F79" s="38"/>
      <c r="G79" s="38"/>
      <c r="H79" s="38">
        <v>63.5</v>
      </c>
      <c r="I79" s="38"/>
      <c r="J79" s="53">
        <f>L79+M79</f>
        <v>0</v>
      </c>
      <c r="K79" s="38"/>
      <c r="L79" s="38"/>
      <c r="M79" s="38"/>
      <c r="N79" s="38"/>
      <c r="O79" s="38">
        <f>J79/E79*100</f>
        <v>0</v>
      </c>
      <c r="P79" s="319"/>
      <c r="Q79" s="193">
        <f t="shared" si="16"/>
        <v>63.5</v>
      </c>
      <c r="R79" s="19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7.25" customHeight="1" x14ac:dyDescent="0.2">
      <c r="A80" s="325" t="s">
        <v>48</v>
      </c>
      <c r="B80" s="326"/>
      <c r="C80" s="327"/>
      <c r="D80" s="87"/>
      <c r="E80" s="93">
        <f t="shared" ref="E80:N80" si="19">E79</f>
        <v>63.5</v>
      </c>
      <c r="F80" s="93">
        <f t="shared" si="19"/>
        <v>0</v>
      </c>
      <c r="G80" s="94">
        <f t="shared" si="19"/>
        <v>0</v>
      </c>
      <c r="H80" s="94">
        <f t="shared" si="19"/>
        <v>63.5</v>
      </c>
      <c r="I80" s="93">
        <f t="shared" si="19"/>
        <v>0</v>
      </c>
      <c r="J80" s="93">
        <f t="shared" si="19"/>
        <v>0</v>
      </c>
      <c r="K80" s="93">
        <f t="shared" si="19"/>
        <v>0</v>
      </c>
      <c r="L80" s="93">
        <f t="shared" si="19"/>
        <v>0</v>
      </c>
      <c r="M80" s="93">
        <f t="shared" si="19"/>
        <v>0</v>
      </c>
      <c r="N80" s="93">
        <f t="shared" si="19"/>
        <v>0</v>
      </c>
      <c r="O80" s="93">
        <f>J80/E80*100</f>
        <v>0</v>
      </c>
      <c r="P80" s="320"/>
      <c r="Q80" s="201">
        <f t="shared" si="16"/>
        <v>63.5</v>
      </c>
      <c r="R80" s="3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7.25" customHeight="1" x14ac:dyDescent="0.2">
      <c r="A81" s="304" t="s">
        <v>118</v>
      </c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6"/>
      <c r="Q81" s="193">
        <f t="shared" si="16"/>
        <v>0</v>
      </c>
      <c r="R81" s="3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48" customHeight="1" x14ac:dyDescent="0.2">
      <c r="A82" s="209"/>
      <c r="B82" s="266" t="s">
        <v>144</v>
      </c>
      <c r="C82" s="267"/>
      <c r="D82" s="67">
        <v>213</v>
      </c>
      <c r="E82" s="54">
        <f>H82</f>
        <v>100</v>
      </c>
      <c r="F82" s="53"/>
      <c r="G82" s="53"/>
      <c r="H82" s="53">
        <v>100</v>
      </c>
      <c r="I82" s="53"/>
      <c r="J82" s="54">
        <f>M82</f>
        <v>0</v>
      </c>
      <c r="K82" s="53"/>
      <c r="L82" s="53"/>
      <c r="M82" s="53"/>
      <c r="N82" s="53"/>
      <c r="O82" s="53"/>
      <c r="P82" s="138" t="s">
        <v>175</v>
      </c>
      <c r="Q82" s="193">
        <f t="shared" si="16"/>
        <v>100</v>
      </c>
      <c r="R82" s="3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46.5" customHeight="1" x14ac:dyDescent="0.2">
      <c r="A83" s="209"/>
      <c r="B83" s="264" t="s">
        <v>145</v>
      </c>
      <c r="C83" s="265"/>
      <c r="D83" s="67"/>
      <c r="E83" s="54">
        <f>H83</f>
        <v>176.7</v>
      </c>
      <c r="F83" s="53"/>
      <c r="G83" s="53"/>
      <c r="H83" s="53">
        <v>176.7</v>
      </c>
      <c r="I83" s="53"/>
      <c r="J83" s="54">
        <f>M83</f>
        <v>0</v>
      </c>
      <c r="K83" s="53"/>
      <c r="L83" s="53"/>
      <c r="M83" s="53"/>
      <c r="N83" s="53"/>
      <c r="O83" s="53">
        <f t="shared" ref="O83:O84" si="20">J83/E83*100</f>
        <v>0</v>
      </c>
      <c r="P83" s="138" t="s">
        <v>175</v>
      </c>
      <c r="Q83" s="193"/>
      <c r="R83" s="3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5.5" customHeight="1" x14ac:dyDescent="0.2">
      <c r="A84" s="163" t="s">
        <v>70</v>
      </c>
      <c r="B84" s="265" t="s">
        <v>32</v>
      </c>
      <c r="C84" s="318"/>
      <c r="D84" s="72">
        <v>2308</v>
      </c>
      <c r="E84" s="54">
        <f>H84</f>
        <v>2000</v>
      </c>
      <c r="F84" s="53"/>
      <c r="G84" s="53"/>
      <c r="H84" s="53">
        <v>2000</v>
      </c>
      <c r="I84" s="53"/>
      <c r="J84" s="54">
        <f>M84</f>
        <v>483.3</v>
      </c>
      <c r="K84" s="53"/>
      <c r="L84" s="53"/>
      <c r="M84" s="172">
        <v>483.3</v>
      </c>
      <c r="N84" s="53"/>
      <c r="O84" s="53">
        <f t="shared" si="20"/>
        <v>24.164999999999999</v>
      </c>
      <c r="P84" s="135" t="s">
        <v>236</v>
      </c>
      <c r="Q84" s="193">
        <f t="shared" si="16"/>
        <v>1516.7</v>
      </c>
      <c r="R84" s="3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0.25" customHeight="1" x14ac:dyDescent="0.2">
      <c r="A85" s="325" t="s">
        <v>48</v>
      </c>
      <c r="B85" s="326"/>
      <c r="C85" s="327"/>
      <c r="D85" s="87"/>
      <c r="E85" s="84">
        <f t="shared" ref="E85:N85" si="21">SUM(E82:E84)</f>
        <v>2276.6999999999998</v>
      </c>
      <c r="F85" s="84">
        <f t="shared" si="21"/>
        <v>0</v>
      </c>
      <c r="G85" s="84">
        <f t="shared" si="21"/>
        <v>0</v>
      </c>
      <c r="H85" s="84">
        <f t="shared" si="21"/>
        <v>2276.6999999999998</v>
      </c>
      <c r="I85" s="84">
        <f t="shared" si="21"/>
        <v>0</v>
      </c>
      <c r="J85" s="84">
        <f t="shared" si="21"/>
        <v>483.3</v>
      </c>
      <c r="K85" s="84">
        <f t="shared" si="21"/>
        <v>0</v>
      </c>
      <c r="L85" s="84">
        <f t="shared" si="21"/>
        <v>0</v>
      </c>
      <c r="M85" s="84">
        <f t="shared" si="21"/>
        <v>483.3</v>
      </c>
      <c r="N85" s="84">
        <f t="shared" si="21"/>
        <v>0</v>
      </c>
      <c r="O85" s="84">
        <f>J85/E85*100</f>
        <v>21.228093292923973</v>
      </c>
      <c r="P85" s="145"/>
      <c r="Q85" s="193">
        <f t="shared" si="16"/>
        <v>1793.3999999999999</v>
      </c>
      <c r="R85" s="3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7" customHeight="1" x14ac:dyDescent="0.2">
      <c r="A86" s="304" t="s">
        <v>119</v>
      </c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6"/>
      <c r="Q86" s="193"/>
      <c r="R86" s="3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5.5" customHeight="1" x14ac:dyDescent="0.2">
      <c r="A87" s="166"/>
      <c r="B87" s="336" t="s">
        <v>193</v>
      </c>
      <c r="C87" s="337"/>
      <c r="D87" s="164"/>
      <c r="E87" s="54">
        <f>H87</f>
        <v>200</v>
      </c>
      <c r="F87" s="165"/>
      <c r="G87" s="165"/>
      <c r="H87" s="54">
        <v>200</v>
      </c>
      <c r="I87" s="165"/>
      <c r="J87" s="54">
        <v>0</v>
      </c>
      <c r="K87" s="54"/>
      <c r="L87" s="54"/>
      <c r="M87" s="54">
        <v>0</v>
      </c>
      <c r="N87" s="165"/>
      <c r="O87" s="54">
        <f>J87/E87*100</f>
        <v>0</v>
      </c>
      <c r="P87" s="138" t="s">
        <v>175</v>
      </c>
      <c r="Q87" s="193">
        <f t="shared" si="16"/>
        <v>200</v>
      </c>
      <c r="R87" s="3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9.5" customHeight="1" x14ac:dyDescent="0.2">
      <c r="A88" s="325" t="s">
        <v>48</v>
      </c>
      <c r="B88" s="326"/>
      <c r="C88" s="327"/>
      <c r="D88" s="87"/>
      <c r="E88" s="84">
        <f t="shared" ref="E88:N88" si="22">SUM(E86:E87)</f>
        <v>200</v>
      </c>
      <c r="F88" s="84">
        <f t="shared" si="22"/>
        <v>0</v>
      </c>
      <c r="G88" s="84">
        <f t="shared" si="22"/>
        <v>0</v>
      </c>
      <c r="H88" s="84">
        <f t="shared" si="22"/>
        <v>200</v>
      </c>
      <c r="I88" s="84">
        <f t="shared" si="22"/>
        <v>0</v>
      </c>
      <c r="J88" s="84">
        <f t="shared" si="22"/>
        <v>0</v>
      </c>
      <c r="K88" s="84">
        <f t="shared" si="22"/>
        <v>0</v>
      </c>
      <c r="L88" s="84">
        <f t="shared" si="22"/>
        <v>0</v>
      </c>
      <c r="M88" s="84">
        <f t="shared" si="22"/>
        <v>0</v>
      </c>
      <c r="N88" s="84">
        <f t="shared" si="22"/>
        <v>0</v>
      </c>
      <c r="O88" s="84">
        <v>0</v>
      </c>
      <c r="P88" s="145"/>
      <c r="Q88" s="193">
        <f t="shared" si="16"/>
        <v>200</v>
      </c>
      <c r="R88" s="3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9.5" hidden="1" customHeight="1" x14ac:dyDescent="0.2">
      <c r="A89" s="304" t="s">
        <v>146</v>
      </c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6"/>
      <c r="Q89" s="193">
        <f t="shared" si="16"/>
        <v>0</v>
      </c>
      <c r="R89" s="3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46.5" hidden="1" customHeight="1" x14ac:dyDescent="0.2">
      <c r="A90" s="166"/>
      <c r="B90" s="336" t="s">
        <v>147</v>
      </c>
      <c r="C90" s="337"/>
      <c r="D90" s="164"/>
      <c r="E90" s="54">
        <f>H90</f>
        <v>0</v>
      </c>
      <c r="F90" s="165"/>
      <c r="G90" s="165"/>
      <c r="H90" s="54">
        <v>0</v>
      </c>
      <c r="I90" s="165"/>
      <c r="J90" s="54">
        <v>0</v>
      </c>
      <c r="K90" s="54"/>
      <c r="L90" s="54"/>
      <c r="M90" s="54">
        <v>0</v>
      </c>
      <c r="N90" s="165"/>
      <c r="O90" s="165"/>
      <c r="P90" s="138"/>
      <c r="Q90" s="193">
        <f t="shared" si="16"/>
        <v>0</v>
      </c>
      <c r="R90" s="3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9.5" hidden="1" customHeight="1" x14ac:dyDescent="0.2">
      <c r="A91" s="325" t="s">
        <v>48</v>
      </c>
      <c r="B91" s="326"/>
      <c r="C91" s="327"/>
      <c r="D91" s="87"/>
      <c r="E91" s="84">
        <f t="shared" ref="E91:N91" si="23">SUM(E89:E90)</f>
        <v>0</v>
      </c>
      <c r="F91" s="84">
        <f t="shared" si="23"/>
        <v>0</v>
      </c>
      <c r="G91" s="84">
        <f t="shared" si="23"/>
        <v>0</v>
      </c>
      <c r="H91" s="84">
        <f t="shared" si="23"/>
        <v>0</v>
      </c>
      <c r="I91" s="84">
        <f t="shared" si="23"/>
        <v>0</v>
      </c>
      <c r="J91" s="84">
        <f t="shared" si="23"/>
        <v>0</v>
      </c>
      <c r="K91" s="84">
        <f t="shared" si="23"/>
        <v>0</v>
      </c>
      <c r="L91" s="84">
        <f t="shared" si="23"/>
        <v>0</v>
      </c>
      <c r="M91" s="84">
        <f t="shared" si="23"/>
        <v>0</v>
      </c>
      <c r="N91" s="84">
        <f t="shared" si="23"/>
        <v>0</v>
      </c>
      <c r="O91" s="84">
        <v>0</v>
      </c>
      <c r="P91" s="145"/>
      <c r="Q91" s="193">
        <f t="shared" si="16"/>
        <v>0</v>
      </c>
      <c r="R91" s="3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02" customHeight="1" x14ac:dyDescent="0.2">
      <c r="A92" s="374" t="s">
        <v>120</v>
      </c>
      <c r="B92" s="375"/>
      <c r="C92" s="376"/>
      <c r="D92" s="95"/>
      <c r="E92" s="96">
        <f>E99+E112+E102</f>
        <v>5389.2</v>
      </c>
      <c r="F92" s="96">
        <f t="shared" ref="F92:N92" si="24">F99+F112+F102</f>
        <v>0</v>
      </c>
      <c r="G92" s="96">
        <f t="shared" si="24"/>
        <v>0</v>
      </c>
      <c r="H92" s="96">
        <f t="shared" si="24"/>
        <v>5389.2</v>
      </c>
      <c r="I92" s="96">
        <f t="shared" si="24"/>
        <v>0</v>
      </c>
      <c r="J92" s="96">
        <f t="shared" si="24"/>
        <v>603.79999999999995</v>
      </c>
      <c r="K92" s="96">
        <f t="shared" si="24"/>
        <v>0</v>
      </c>
      <c r="L92" s="96">
        <f t="shared" si="24"/>
        <v>0</v>
      </c>
      <c r="M92" s="96">
        <f t="shared" si="24"/>
        <v>603.79999999999995</v>
      </c>
      <c r="N92" s="96">
        <f t="shared" si="24"/>
        <v>0</v>
      </c>
      <c r="O92" s="96">
        <f>J92/E92*100</f>
        <v>11.203889260001484</v>
      </c>
      <c r="P92" s="146"/>
      <c r="Q92" s="193">
        <f t="shared" si="16"/>
        <v>4785.3999999999996</v>
      </c>
      <c r="R92" s="3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4.75" customHeight="1" x14ac:dyDescent="0.2">
      <c r="A93" s="275" t="s">
        <v>34</v>
      </c>
      <c r="B93" s="303"/>
      <c r="C93" s="303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7"/>
      <c r="Q93" s="193"/>
      <c r="R93" s="3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43.5" customHeight="1" x14ac:dyDescent="0.2">
      <c r="A94" s="238"/>
      <c r="B94" s="258" t="s">
        <v>194</v>
      </c>
      <c r="C94" s="229" t="s">
        <v>195</v>
      </c>
      <c r="D94" s="239"/>
      <c r="E94" s="170">
        <f t="shared" ref="E94:E95" si="25">F94+G94+H94</f>
        <v>4007.3</v>
      </c>
      <c r="F94" s="42"/>
      <c r="G94" s="42"/>
      <c r="H94" s="42">
        <v>4007.3</v>
      </c>
      <c r="I94" s="42"/>
      <c r="J94" s="54">
        <f t="shared" ref="J94:J97" si="26">K94+L94+M94</f>
        <v>0</v>
      </c>
      <c r="K94" s="42"/>
      <c r="L94" s="42"/>
      <c r="M94" s="99">
        <v>0</v>
      </c>
      <c r="N94" s="42"/>
      <c r="O94" s="42"/>
      <c r="P94" s="257" t="s">
        <v>237</v>
      </c>
      <c r="Q94" s="193"/>
      <c r="R94" s="3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4.75" customHeight="1" x14ac:dyDescent="0.2">
      <c r="A95" s="238"/>
      <c r="B95" s="259"/>
      <c r="C95" s="229" t="s">
        <v>112</v>
      </c>
      <c r="D95" s="239"/>
      <c r="E95" s="170">
        <f t="shared" si="25"/>
        <v>100.2</v>
      </c>
      <c r="F95" s="42"/>
      <c r="G95" s="42"/>
      <c r="H95" s="42">
        <v>100.2</v>
      </c>
      <c r="I95" s="42"/>
      <c r="J95" s="54">
        <f t="shared" si="26"/>
        <v>0</v>
      </c>
      <c r="K95" s="42"/>
      <c r="L95" s="42"/>
      <c r="M95" s="99">
        <v>0</v>
      </c>
      <c r="N95" s="42"/>
      <c r="O95" s="42"/>
      <c r="P95" s="42"/>
      <c r="Q95" s="193"/>
      <c r="R95" s="3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57.75" hidden="1" customHeight="1" x14ac:dyDescent="0.2">
      <c r="A96" s="178"/>
      <c r="B96" s="245" t="s">
        <v>164</v>
      </c>
      <c r="C96" s="246" t="s">
        <v>165</v>
      </c>
      <c r="D96" s="98"/>
      <c r="E96" s="170">
        <f>F96+G96+H96</f>
        <v>0</v>
      </c>
      <c r="F96" s="191"/>
      <c r="G96" s="191"/>
      <c r="H96" s="171"/>
      <c r="I96" s="51"/>
      <c r="J96" s="54">
        <f t="shared" si="26"/>
        <v>0</v>
      </c>
      <c r="K96" s="54"/>
      <c r="L96" s="100"/>
      <c r="M96" s="99">
        <v>0</v>
      </c>
      <c r="N96" s="38"/>
      <c r="O96" s="38" t="e">
        <f>J96/E96</f>
        <v>#DIV/0!</v>
      </c>
      <c r="P96" s="138" t="s">
        <v>107</v>
      </c>
      <c r="Q96" s="193">
        <f t="shared" si="16"/>
        <v>0</v>
      </c>
      <c r="R96" s="32"/>
      <c r="S96" s="169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11" customHeight="1" x14ac:dyDescent="0.2">
      <c r="A97" s="178"/>
      <c r="B97" s="260" t="s">
        <v>121</v>
      </c>
      <c r="C97" s="228" t="s">
        <v>196</v>
      </c>
      <c r="D97" s="98"/>
      <c r="E97" s="170">
        <f>F97+G97+H97</f>
        <v>200</v>
      </c>
      <c r="F97" s="191"/>
      <c r="G97" s="191"/>
      <c r="H97" s="171">
        <v>200</v>
      </c>
      <c r="I97" s="51"/>
      <c r="J97" s="54">
        <f t="shared" si="26"/>
        <v>0</v>
      </c>
      <c r="K97" s="54"/>
      <c r="L97" s="100"/>
      <c r="M97" s="99">
        <v>0</v>
      </c>
      <c r="N97" s="38"/>
      <c r="O97" s="38">
        <f>J97/E97</f>
        <v>0</v>
      </c>
      <c r="P97" s="138" t="s">
        <v>175</v>
      </c>
      <c r="Q97" s="193">
        <f t="shared" si="16"/>
        <v>200</v>
      </c>
      <c r="R97" s="32"/>
      <c r="S97" s="169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42" customHeight="1" x14ac:dyDescent="0.2">
      <c r="A98" s="178"/>
      <c r="B98" s="260"/>
      <c r="C98" s="229" t="s">
        <v>197</v>
      </c>
      <c r="D98" s="98"/>
      <c r="E98" s="170">
        <f>F98+G98+H98</f>
        <v>99.8</v>
      </c>
      <c r="F98" s="191"/>
      <c r="G98" s="191"/>
      <c r="H98" s="171">
        <v>99.8</v>
      </c>
      <c r="I98" s="51"/>
      <c r="J98" s="54">
        <f>K98+L98+M98</f>
        <v>0</v>
      </c>
      <c r="K98" s="54"/>
      <c r="L98" s="100"/>
      <c r="M98" s="99">
        <v>0</v>
      </c>
      <c r="N98" s="38"/>
      <c r="O98" s="38"/>
      <c r="P98" s="138" t="s">
        <v>175</v>
      </c>
      <c r="Q98" s="193"/>
      <c r="R98" s="32"/>
      <c r="S98" s="169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2.5" customHeight="1" x14ac:dyDescent="0.2">
      <c r="A99" s="261" t="s">
        <v>48</v>
      </c>
      <c r="B99" s="262"/>
      <c r="C99" s="263"/>
      <c r="D99" s="101"/>
      <c r="E99" s="96">
        <f>SUM(E94:E98)</f>
        <v>4407.3</v>
      </c>
      <c r="F99" s="96">
        <f t="shared" ref="F99:N99" si="27">SUM(F94:F98)</f>
        <v>0</v>
      </c>
      <c r="G99" s="96">
        <f t="shared" si="27"/>
        <v>0</v>
      </c>
      <c r="H99" s="96">
        <f t="shared" si="27"/>
        <v>4407.3</v>
      </c>
      <c r="I99" s="96">
        <f t="shared" si="27"/>
        <v>0</v>
      </c>
      <c r="J99" s="96">
        <f t="shared" si="27"/>
        <v>0</v>
      </c>
      <c r="K99" s="96">
        <f t="shared" si="27"/>
        <v>0</v>
      </c>
      <c r="L99" s="96">
        <f t="shared" si="27"/>
        <v>0</v>
      </c>
      <c r="M99" s="96">
        <f t="shared" si="27"/>
        <v>0</v>
      </c>
      <c r="N99" s="96">
        <f t="shared" si="27"/>
        <v>0</v>
      </c>
      <c r="O99" s="96">
        <f>J99/E99*100</f>
        <v>0</v>
      </c>
      <c r="P99" s="147"/>
      <c r="Q99" s="193">
        <f t="shared" ref="Q99:Q131" si="28">E99-J99</f>
        <v>4407.3</v>
      </c>
      <c r="R99" s="60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77.25" customHeight="1" x14ac:dyDescent="0.2">
      <c r="A100" s="247"/>
      <c r="B100" s="243" t="s">
        <v>199</v>
      </c>
      <c r="C100" s="229" t="s">
        <v>198</v>
      </c>
      <c r="D100" s="247"/>
      <c r="E100" s="172">
        <f>F100+G100+H100</f>
        <v>100</v>
      </c>
      <c r="F100" s="172"/>
      <c r="G100" s="172"/>
      <c r="H100" s="172">
        <v>100</v>
      </c>
      <c r="I100" s="248"/>
      <c r="J100" s="172">
        <f>K100+L100+M100</f>
        <v>0</v>
      </c>
      <c r="K100" s="172"/>
      <c r="L100" s="172"/>
      <c r="M100" s="172"/>
      <c r="N100" s="172"/>
      <c r="O100" s="172"/>
      <c r="P100" s="138" t="s">
        <v>175</v>
      </c>
      <c r="Q100" s="193"/>
      <c r="R100" s="60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9.5" hidden="1" customHeight="1" x14ac:dyDescent="0.2">
      <c r="A101" s="247"/>
      <c r="B101" s="250" t="s">
        <v>121</v>
      </c>
      <c r="C101" s="229" t="s">
        <v>200</v>
      </c>
      <c r="D101" s="247"/>
      <c r="E101" s="172">
        <f>F101+G101+H101</f>
        <v>0</v>
      </c>
      <c r="F101" s="172"/>
      <c r="G101" s="172"/>
      <c r="H101" s="172">
        <v>0</v>
      </c>
      <c r="I101" s="248"/>
      <c r="J101" s="172">
        <f>K101+L101+M101</f>
        <v>0</v>
      </c>
      <c r="K101" s="172"/>
      <c r="L101" s="172"/>
      <c r="M101" s="172"/>
      <c r="N101" s="172"/>
      <c r="O101" s="172"/>
      <c r="P101" s="249"/>
      <c r="Q101" s="193"/>
      <c r="R101" s="60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2.5" customHeight="1" x14ac:dyDescent="0.2">
      <c r="A102" s="261" t="s">
        <v>48</v>
      </c>
      <c r="B102" s="262"/>
      <c r="C102" s="263"/>
      <c r="D102" s="101"/>
      <c r="E102" s="96">
        <f>SUM(E100:E101)</f>
        <v>100</v>
      </c>
      <c r="F102" s="96">
        <f t="shared" ref="F102:N102" si="29">SUM(F100:F101)</f>
        <v>0</v>
      </c>
      <c r="G102" s="96">
        <f t="shared" si="29"/>
        <v>0</v>
      </c>
      <c r="H102" s="96">
        <f t="shared" si="29"/>
        <v>100</v>
      </c>
      <c r="I102" s="96">
        <f t="shared" si="29"/>
        <v>0</v>
      </c>
      <c r="J102" s="96">
        <f t="shared" si="29"/>
        <v>0</v>
      </c>
      <c r="K102" s="96">
        <f t="shared" si="29"/>
        <v>0</v>
      </c>
      <c r="L102" s="96">
        <f t="shared" si="29"/>
        <v>0</v>
      </c>
      <c r="M102" s="96">
        <f t="shared" si="29"/>
        <v>0</v>
      </c>
      <c r="N102" s="96">
        <f t="shared" si="29"/>
        <v>0</v>
      </c>
      <c r="O102" s="96">
        <f>J102/E102*100</f>
        <v>0</v>
      </c>
      <c r="P102" s="147"/>
      <c r="Q102" s="193"/>
      <c r="R102" s="60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5" customHeight="1" x14ac:dyDescent="0.2">
      <c r="A103" s="275" t="s">
        <v>35</v>
      </c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7"/>
      <c r="Q103" s="193">
        <f t="shared" si="28"/>
        <v>0</v>
      </c>
      <c r="R103" s="3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42" customHeight="1" x14ac:dyDescent="0.2">
      <c r="A104" s="163" t="s">
        <v>66</v>
      </c>
      <c r="B104" s="103" t="s">
        <v>36</v>
      </c>
      <c r="C104" s="139" t="s">
        <v>37</v>
      </c>
      <c r="D104" s="54">
        <v>100</v>
      </c>
      <c r="E104" s="54">
        <f>F104+G104+H104+I104</f>
        <v>100</v>
      </c>
      <c r="F104" s="51"/>
      <c r="G104" s="51"/>
      <c r="H104" s="54">
        <v>100</v>
      </c>
      <c r="I104" s="51"/>
      <c r="J104" s="54"/>
      <c r="K104" s="51"/>
      <c r="L104" s="51"/>
      <c r="M104" s="54"/>
      <c r="N104" s="38"/>
      <c r="O104" s="38">
        <f>J104/E104*100</f>
        <v>0</v>
      </c>
      <c r="P104" s="138"/>
      <c r="Q104" s="193">
        <f t="shared" si="28"/>
        <v>100</v>
      </c>
      <c r="R104" s="3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42" customHeight="1" x14ac:dyDescent="0.2">
      <c r="A105" s="162"/>
      <c r="B105" s="103" t="s">
        <v>137</v>
      </c>
      <c r="C105" s="139" t="s">
        <v>138</v>
      </c>
      <c r="D105" s="54"/>
      <c r="E105" s="54">
        <f>F105+G105+H105+I105</f>
        <v>99.8</v>
      </c>
      <c r="F105" s="51"/>
      <c r="G105" s="51"/>
      <c r="H105" s="54">
        <v>99.8</v>
      </c>
      <c r="I105" s="51"/>
      <c r="J105" s="54">
        <f>K105+L105+M105+N105</f>
        <v>0</v>
      </c>
      <c r="K105" s="51"/>
      <c r="L105" s="51"/>
      <c r="M105" s="54"/>
      <c r="N105" s="38"/>
      <c r="O105" s="38">
        <f t="shared" ref="O105:O111" si="30">J105/E105*100</f>
        <v>0</v>
      </c>
      <c r="P105" s="138"/>
      <c r="Q105" s="193">
        <f t="shared" si="28"/>
        <v>99.8</v>
      </c>
      <c r="R105" s="3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44.25" customHeight="1" x14ac:dyDescent="0.2">
      <c r="A106" s="162" t="s">
        <v>122</v>
      </c>
      <c r="B106" s="160" t="s">
        <v>84</v>
      </c>
      <c r="C106" s="139" t="s">
        <v>102</v>
      </c>
      <c r="D106" s="54"/>
      <c r="E106" s="54">
        <f t="shared" ref="E106:E108" si="31">H106</f>
        <v>10.5</v>
      </c>
      <c r="F106" s="51"/>
      <c r="G106" s="51"/>
      <c r="H106" s="54">
        <v>10.5</v>
      </c>
      <c r="I106" s="51"/>
      <c r="J106" s="54">
        <f>M106</f>
        <v>0</v>
      </c>
      <c r="K106" s="54"/>
      <c r="L106" s="54"/>
      <c r="M106" s="54"/>
      <c r="N106" s="38"/>
      <c r="O106" s="38">
        <f t="shared" si="30"/>
        <v>0</v>
      </c>
      <c r="P106" s="138"/>
      <c r="Q106" s="193">
        <f t="shared" si="28"/>
        <v>10.5</v>
      </c>
      <c r="R106" s="3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43.5" customHeight="1" x14ac:dyDescent="0.2">
      <c r="A107" s="162" t="s">
        <v>122</v>
      </c>
      <c r="B107" s="159" t="s">
        <v>103</v>
      </c>
      <c r="C107" s="139" t="s">
        <v>102</v>
      </c>
      <c r="D107" s="54">
        <v>0</v>
      </c>
      <c r="E107" s="54">
        <f t="shared" si="31"/>
        <v>9.6</v>
      </c>
      <c r="F107" s="38"/>
      <c r="G107" s="38"/>
      <c r="H107" s="53">
        <v>9.6</v>
      </c>
      <c r="I107" s="38"/>
      <c r="J107" s="54">
        <f>K107+L107+M107+N107</f>
        <v>0</v>
      </c>
      <c r="K107" s="53"/>
      <c r="L107" s="53"/>
      <c r="M107" s="53"/>
      <c r="N107" s="38"/>
      <c r="O107" s="38">
        <f t="shared" si="30"/>
        <v>0</v>
      </c>
      <c r="P107" s="138"/>
      <c r="Q107" s="193">
        <f t="shared" si="28"/>
        <v>9.6</v>
      </c>
      <c r="R107" s="3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45.75" customHeight="1" x14ac:dyDescent="0.2">
      <c r="A108" s="192" t="s">
        <v>135</v>
      </c>
      <c r="B108" s="210" t="s">
        <v>148</v>
      </c>
      <c r="C108" s="156" t="s">
        <v>102</v>
      </c>
      <c r="D108" s="54"/>
      <c r="E108" s="54">
        <f t="shared" si="31"/>
        <v>3.1</v>
      </c>
      <c r="F108" s="38"/>
      <c r="G108" s="38"/>
      <c r="H108" s="53">
        <v>3.1</v>
      </c>
      <c r="I108" s="38"/>
      <c r="J108" s="51">
        <f t="shared" ref="J108:J111" si="32">M108+L108</f>
        <v>0</v>
      </c>
      <c r="K108" s="38"/>
      <c r="L108" s="38"/>
      <c r="M108" s="38">
        <v>0</v>
      </c>
      <c r="N108" s="38"/>
      <c r="O108" s="38">
        <f t="shared" si="30"/>
        <v>0</v>
      </c>
      <c r="P108" s="138" t="s">
        <v>238</v>
      </c>
      <c r="Q108" s="193">
        <f t="shared" si="28"/>
        <v>3.1</v>
      </c>
      <c r="R108" s="3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45.75" customHeight="1" x14ac:dyDescent="0.2">
      <c r="A109" s="240"/>
      <c r="B109" s="242" t="s">
        <v>199</v>
      </c>
      <c r="C109" s="251" t="s">
        <v>201</v>
      </c>
      <c r="D109" s="54"/>
      <c r="E109" s="54">
        <f>H109</f>
        <v>30</v>
      </c>
      <c r="F109" s="38"/>
      <c r="G109" s="38"/>
      <c r="H109" s="53">
        <v>30</v>
      </c>
      <c r="I109" s="38"/>
      <c r="J109" s="51">
        <f t="shared" si="32"/>
        <v>0</v>
      </c>
      <c r="K109" s="38"/>
      <c r="L109" s="38"/>
      <c r="M109" s="38"/>
      <c r="N109" s="38"/>
      <c r="O109" s="38"/>
      <c r="P109" s="138"/>
      <c r="Q109" s="193"/>
      <c r="R109" s="3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44.25" customHeight="1" x14ac:dyDescent="0.2">
      <c r="A110" s="278"/>
      <c r="B110" s="279" t="s">
        <v>202</v>
      </c>
      <c r="C110" s="251" t="s">
        <v>203</v>
      </c>
      <c r="D110" s="54"/>
      <c r="E110" s="54">
        <f>H110</f>
        <v>603.9</v>
      </c>
      <c r="F110" s="38"/>
      <c r="G110" s="38"/>
      <c r="H110" s="53">
        <v>603.9</v>
      </c>
      <c r="I110" s="38"/>
      <c r="J110" s="51">
        <f t="shared" si="32"/>
        <v>603.79999999999995</v>
      </c>
      <c r="K110" s="38"/>
      <c r="L110" s="38"/>
      <c r="M110" s="38">
        <v>603.79999999999995</v>
      </c>
      <c r="N110" s="38"/>
      <c r="O110" s="38">
        <f t="shared" si="30"/>
        <v>99.983440967047528</v>
      </c>
      <c r="P110" s="138" t="s">
        <v>239</v>
      </c>
      <c r="Q110" s="193">
        <f t="shared" si="28"/>
        <v>0.10000000000002274</v>
      </c>
      <c r="R110" s="3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8.5" customHeight="1" x14ac:dyDescent="0.2">
      <c r="A111" s="278"/>
      <c r="B111" s="279"/>
      <c r="C111" s="252" t="s">
        <v>204</v>
      </c>
      <c r="D111" s="54">
        <v>164.7</v>
      </c>
      <c r="E111" s="54">
        <f>H111+G111</f>
        <v>25</v>
      </c>
      <c r="F111" s="53"/>
      <c r="G111" s="53"/>
      <c r="H111" s="53">
        <v>25</v>
      </c>
      <c r="I111" s="38"/>
      <c r="J111" s="51">
        <f t="shared" si="32"/>
        <v>0</v>
      </c>
      <c r="K111" s="38"/>
      <c r="L111" s="38"/>
      <c r="M111" s="38"/>
      <c r="N111" s="38"/>
      <c r="O111" s="38">
        <f t="shared" si="30"/>
        <v>0</v>
      </c>
      <c r="P111" s="138"/>
      <c r="Q111" s="193">
        <f t="shared" si="28"/>
        <v>25</v>
      </c>
      <c r="R111" s="3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1" customHeight="1" x14ac:dyDescent="0.2">
      <c r="A112" s="261" t="s">
        <v>48</v>
      </c>
      <c r="B112" s="262"/>
      <c r="C112" s="263"/>
      <c r="D112" s="102"/>
      <c r="E112" s="96">
        <f>SUM(E104:E111)</f>
        <v>881.9</v>
      </c>
      <c r="F112" s="96">
        <f>SUM(F104:F111)</f>
        <v>0</v>
      </c>
      <c r="G112" s="96">
        <f>SUM(G104:G111)</f>
        <v>0</v>
      </c>
      <c r="H112" s="96">
        <f>SUM(H104:H111)</f>
        <v>881.9</v>
      </c>
      <c r="I112" s="97">
        <f>SUM(I104:I107)</f>
        <v>0</v>
      </c>
      <c r="J112" s="96">
        <f>SUM(J104:J111)</f>
        <v>603.79999999999995</v>
      </c>
      <c r="K112" s="96">
        <f>SUM(K104:K111)</f>
        <v>0</v>
      </c>
      <c r="L112" s="96">
        <f>SUM(L104:L111)</f>
        <v>0</v>
      </c>
      <c r="M112" s="96">
        <f>SUM(M104:M111)</f>
        <v>603.79999999999995</v>
      </c>
      <c r="N112" s="97">
        <f>SUM(N104:N107)</f>
        <v>0</v>
      </c>
      <c r="O112" s="96">
        <f>J112/E112*100</f>
        <v>68.465812450391198</v>
      </c>
      <c r="P112" s="146"/>
      <c r="Q112" s="193">
        <f t="shared" si="28"/>
        <v>278.10000000000002</v>
      </c>
      <c r="R112" s="60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54" customHeight="1" x14ac:dyDescent="0.2">
      <c r="A113" s="271" t="s">
        <v>123</v>
      </c>
      <c r="B113" s="272"/>
      <c r="C113" s="273"/>
      <c r="D113" s="104"/>
      <c r="E113" s="105">
        <f t="shared" ref="E113:N113" si="33">SUM(E114:E150)</f>
        <v>36846</v>
      </c>
      <c r="F113" s="105">
        <f t="shared" si="33"/>
        <v>0</v>
      </c>
      <c r="G113" s="105">
        <f t="shared" si="33"/>
        <v>11060</v>
      </c>
      <c r="H113" s="105">
        <f t="shared" si="33"/>
        <v>25786.000000000004</v>
      </c>
      <c r="I113" s="106">
        <f t="shared" si="33"/>
        <v>0</v>
      </c>
      <c r="J113" s="105">
        <f t="shared" si="33"/>
        <v>2527.1</v>
      </c>
      <c r="K113" s="105">
        <f t="shared" si="33"/>
        <v>0</v>
      </c>
      <c r="L113" s="105">
        <f t="shared" si="33"/>
        <v>0</v>
      </c>
      <c r="M113" s="105">
        <f t="shared" si="33"/>
        <v>2527.1</v>
      </c>
      <c r="N113" s="107">
        <f t="shared" si="33"/>
        <v>0</v>
      </c>
      <c r="O113" s="108">
        <f>J113/E113*100</f>
        <v>6.8585463822395916</v>
      </c>
      <c r="P113" s="148"/>
      <c r="Q113" s="193">
        <f t="shared" si="28"/>
        <v>34318.9</v>
      </c>
      <c r="R113" s="60"/>
      <c r="S113" s="169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1" customHeight="1" x14ac:dyDescent="0.2">
      <c r="A114" s="163"/>
      <c r="B114" s="274" t="s">
        <v>205</v>
      </c>
      <c r="C114" s="267"/>
      <c r="D114" s="27">
        <v>6663.9</v>
      </c>
      <c r="E114" s="54">
        <f>G114+H114</f>
        <v>4235</v>
      </c>
      <c r="F114" s="51"/>
      <c r="G114" s="51"/>
      <c r="H114" s="54">
        <v>4235</v>
      </c>
      <c r="I114" s="51"/>
      <c r="J114" s="54">
        <f>M114</f>
        <v>900.4</v>
      </c>
      <c r="K114" s="51"/>
      <c r="L114" s="51"/>
      <c r="M114" s="172">
        <v>900.4</v>
      </c>
      <c r="N114" s="61"/>
      <c r="O114" s="53">
        <f>J114/E114*100</f>
        <v>21.260920897284532</v>
      </c>
      <c r="P114" s="135" t="s">
        <v>240</v>
      </c>
      <c r="Q114" s="193">
        <f t="shared" si="28"/>
        <v>3334.6</v>
      </c>
      <c r="R114" s="3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75" hidden="1" customHeight="1" x14ac:dyDescent="0.2">
      <c r="A115" s="163"/>
      <c r="B115" s="264" t="s">
        <v>124</v>
      </c>
      <c r="C115" s="265"/>
      <c r="D115" s="27"/>
      <c r="E115" s="54">
        <f t="shared" ref="E115:E116" si="34">G115+H115</f>
        <v>0</v>
      </c>
      <c r="F115" s="51"/>
      <c r="G115" s="51"/>
      <c r="H115" s="54">
        <v>0</v>
      </c>
      <c r="I115" s="51"/>
      <c r="J115" s="54">
        <f t="shared" ref="J115:J116" si="35">M115</f>
        <v>0</v>
      </c>
      <c r="K115" s="51"/>
      <c r="L115" s="51"/>
      <c r="M115" s="172">
        <v>0</v>
      </c>
      <c r="N115" s="61"/>
      <c r="O115" s="53" t="e">
        <f t="shared" ref="O115:O150" si="36">J115/E115*100</f>
        <v>#DIV/0!</v>
      </c>
      <c r="P115" s="149"/>
      <c r="Q115" s="193">
        <f t="shared" si="28"/>
        <v>0</v>
      </c>
      <c r="R115" s="3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75.75" customHeight="1" x14ac:dyDescent="0.2">
      <c r="A116" s="192"/>
      <c r="B116" s="264" t="s">
        <v>149</v>
      </c>
      <c r="C116" s="265"/>
      <c r="D116" s="27"/>
      <c r="E116" s="54">
        <f t="shared" si="34"/>
        <v>5000</v>
      </c>
      <c r="F116" s="51"/>
      <c r="G116" s="51"/>
      <c r="H116" s="54">
        <v>5000</v>
      </c>
      <c r="I116" s="51"/>
      <c r="J116" s="54">
        <f t="shared" si="35"/>
        <v>0</v>
      </c>
      <c r="K116" s="51"/>
      <c r="L116" s="51"/>
      <c r="M116" s="172">
        <v>0</v>
      </c>
      <c r="N116" s="61"/>
      <c r="O116" s="53">
        <f t="shared" si="36"/>
        <v>0</v>
      </c>
      <c r="P116" s="135" t="s">
        <v>241</v>
      </c>
      <c r="Q116" s="193">
        <f t="shared" si="28"/>
        <v>5000</v>
      </c>
      <c r="R116" s="3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8.75" customHeight="1" x14ac:dyDescent="0.2">
      <c r="A117" s="163"/>
      <c r="B117" s="274" t="s">
        <v>206</v>
      </c>
      <c r="C117" s="267"/>
      <c r="D117" s="27">
        <v>2488.8000000000002</v>
      </c>
      <c r="E117" s="54">
        <f t="shared" ref="E117:E120" si="37">G117+H117</f>
        <v>2897</v>
      </c>
      <c r="F117" s="51"/>
      <c r="G117" s="51"/>
      <c r="H117" s="54">
        <v>2897</v>
      </c>
      <c r="I117" s="51"/>
      <c r="J117" s="54">
        <f>M117</f>
        <v>510.8</v>
      </c>
      <c r="K117" s="54"/>
      <c r="L117" s="54"/>
      <c r="M117" s="172">
        <v>510.8</v>
      </c>
      <c r="N117" s="53"/>
      <c r="O117" s="53">
        <f t="shared" si="36"/>
        <v>17.632033137728687</v>
      </c>
      <c r="P117" s="135" t="s">
        <v>242</v>
      </c>
      <c r="Q117" s="193">
        <f t="shared" si="28"/>
        <v>2386.1999999999998</v>
      </c>
      <c r="R117" s="19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8.75" customHeight="1" x14ac:dyDescent="0.2">
      <c r="A118" s="237"/>
      <c r="B118" s="264" t="s">
        <v>207</v>
      </c>
      <c r="C118" s="265"/>
      <c r="D118" s="27"/>
      <c r="E118" s="54">
        <f t="shared" si="37"/>
        <v>3.9</v>
      </c>
      <c r="F118" s="51"/>
      <c r="G118" s="51"/>
      <c r="H118" s="54">
        <v>3.9</v>
      </c>
      <c r="I118" s="51"/>
      <c r="J118" s="54"/>
      <c r="K118" s="54"/>
      <c r="L118" s="54"/>
      <c r="M118" s="172"/>
      <c r="N118" s="53"/>
      <c r="O118" s="53"/>
      <c r="P118" s="135"/>
      <c r="Q118" s="193"/>
      <c r="R118" s="195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45.75" customHeight="1" x14ac:dyDescent="0.2">
      <c r="A119" s="237"/>
      <c r="B119" s="264" t="s">
        <v>208</v>
      </c>
      <c r="C119" s="265"/>
      <c r="D119" s="27"/>
      <c r="E119" s="54">
        <f t="shared" si="37"/>
        <v>99.1</v>
      </c>
      <c r="F119" s="51"/>
      <c r="G119" s="51"/>
      <c r="H119" s="54">
        <v>99.1</v>
      </c>
      <c r="I119" s="51"/>
      <c r="J119" s="54"/>
      <c r="K119" s="54"/>
      <c r="L119" s="54"/>
      <c r="M119" s="172">
        <v>0</v>
      </c>
      <c r="N119" s="53"/>
      <c r="O119" s="53"/>
      <c r="P119" s="135" t="s">
        <v>243</v>
      </c>
      <c r="Q119" s="193"/>
      <c r="R119" s="19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7.75" customHeight="1" x14ac:dyDescent="0.2">
      <c r="A120" s="216"/>
      <c r="B120" s="266" t="s">
        <v>209</v>
      </c>
      <c r="C120" s="267"/>
      <c r="D120" s="27"/>
      <c r="E120" s="54">
        <f t="shared" si="37"/>
        <v>929.9</v>
      </c>
      <c r="F120" s="51"/>
      <c r="G120" s="51"/>
      <c r="H120" s="54">
        <v>929.9</v>
      </c>
      <c r="I120" s="51"/>
      <c r="J120" s="54">
        <f>M120</f>
        <v>445</v>
      </c>
      <c r="K120" s="54"/>
      <c r="L120" s="54"/>
      <c r="M120" s="172">
        <v>445</v>
      </c>
      <c r="N120" s="53"/>
      <c r="O120" s="53"/>
      <c r="P120" s="135" t="s">
        <v>245</v>
      </c>
      <c r="Q120" s="193"/>
      <c r="R120" s="195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71.25" customHeight="1" x14ac:dyDescent="0.2">
      <c r="A121" s="163"/>
      <c r="B121" s="274" t="s">
        <v>80</v>
      </c>
      <c r="C121" s="267"/>
      <c r="D121" s="26">
        <v>1537.4</v>
      </c>
      <c r="E121" s="54">
        <f>H121</f>
        <v>1037.4000000000001</v>
      </c>
      <c r="F121" s="51"/>
      <c r="G121" s="211"/>
      <c r="H121" s="54">
        <v>1037.4000000000001</v>
      </c>
      <c r="I121" s="51"/>
      <c r="J121" s="54">
        <f t="shared" ref="J121:J125" si="38">M121</f>
        <v>0</v>
      </c>
      <c r="K121" s="54"/>
      <c r="L121" s="54"/>
      <c r="M121" s="172">
        <v>0</v>
      </c>
      <c r="N121" s="38"/>
      <c r="O121" s="53">
        <f t="shared" si="36"/>
        <v>0</v>
      </c>
      <c r="P121" s="176" t="s">
        <v>177</v>
      </c>
      <c r="Q121" s="193">
        <f t="shared" si="28"/>
        <v>1037.4000000000001</v>
      </c>
      <c r="R121" s="110"/>
      <c r="S121" s="19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7" customHeight="1" x14ac:dyDescent="0.2">
      <c r="A122" s="163"/>
      <c r="B122" s="274" t="s">
        <v>125</v>
      </c>
      <c r="C122" s="267"/>
      <c r="D122" s="67">
        <v>732</v>
      </c>
      <c r="E122" s="54">
        <f t="shared" ref="E122:E123" si="39">H122</f>
        <v>400</v>
      </c>
      <c r="F122" s="51"/>
      <c r="G122" s="51"/>
      <c r="H122" s="54">
        <v>400</v>
      </c>
      <c r="I122" s="51"/>
      <c r="J122" s="54">
        <f t="shared" si="38"/>
        <v>0</v>
      </c>
      <c r="K122" s="51"/>
      <c r="L122" s="51"/>
      <c r="M122" s="172"/>
      <c r="N122" s="38"/>
      <c r="O122" s="53">
        <f>J122/E122*100</f>
        <v>0</v>
      </c>
      <c r="P122" s="138" t="s">
        <v>107</v>
      </c>
      <c r="Q122" s="193">
        <f t="shared" si="28"/>
        <v>400</v>
      </c>
      <c r="R122" s="110"/>
      <c r="S122" s="20"/>
      <c r="T122" s="8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99" customHeight="1" x14ac:dyDescent="0.2">
      <c r="A123" s="163"/>
      <c r="B123" s="264" t="s">
        <v>210</v>
      </c>
      <c r="C123" s="265"/>
      <c r="D123" s="25">
        <v>229.535</v>
      </c>
      <c r="E123" s="54">
        <f t="shared" si="39"/>
        <v>854.1</v>
      </c>
      <c r="F123" s="51"/>
      <c r="G123" s="51"/>
      <c r="H123" s="54">
        <v>854.1</v>
      </c>
      <c r="I123" s="51"/>
      <c r="J123" s="54">
        <f t="shared" si="38"/>
        <v>13</v>
      </c>
      <c r="K123" s="54"/>
      <c r="L123" s="54"/>
      <c r="M123" s="172">
        <v>13</v>
      </c>
      <c r="N123" s="38"/>
      <c r="O123" s="53">
        <f t="shared" si="36"/>
        <v>1.5220700152207001</v>
      </c>
      <c r="P123" s="176" t="s">
        <v>177</v>
      </c>
      <c r="Q123" s="193">
        <f t="shared" si="28"/>
        <v>841.1</v>
      </c>
      <c r="R123" s="110"/>
      <c r="S123" s="20"/>
      <c r="T123" s="8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72.75" customHeight="1" x14ac:dyDescent="0.2">
      <c r="A124" s="197"/>
      <c r="B124" s="264" t="s">
        <v>211</v>
      </c>
      <c r="C124" s="265"/>
      <c r="D124" s="25">
        <v>521.5</v>
      </c>
      <c r="E124" s="54">
        <f>F124+G124+H124+I124</f>
        <v>100</v>
      </c>
      <c r="F124" s="51"/>
      <c r="G124" s="51"/>
      <c r="H124" s="54">
        <v>100</v>
      </c>
      <c r="I124" s="51"/>
      <c r="J124" s="54">
        <f t="shared" si="38"/>
        <v>0</v>
      </c>
      <c r="K124" s="51"/>
      <c r="L124" s="51"/>
      <c r="M124" s="172">
        <v>0</v>
      </c>
      <c r="N124" s="38"/>
      <c r="O124" s="53">
        <f t="shared" si="36"/>
        <v>0</v>
      </c>
      <c r="P124" s="176" t="s">
        <v>246</v>
      </c>
      <c r="Q124" s="193">
        <f t="shared" si="28"/>
        <v>100</v>
      </c>
      <c r="R124" s="111"/>
      <c r="S124" s="18"/>
      <c r="T124" s="8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0.25" customHeight="1" x14ac:dyDescent="0.2">
      <c r="A125" s="163"/>
      <c r="B125" s="264" t="s">
        <v>104</v>
      </c>
      <c r="C125" s="265"/>
      <c r="D125" s="25"/>
      <c r="E125" s="54">
        <f t="shared" ref="E125:E132" si="40">F125+G125+H125+I125</f>
        <v>0</v>
      </c>
      <c r="F125" s="51"/>
      <c r="G125" s="51"/>
      <c r="H125" s="54">
        <v>0</v>
      </c>
      <c r="I125" s="51"/>
      <c r="J125" s="54">
        <f t="shared" si="38"/>
        <v>0</v>
      </c>
      <c r="K125" s="51"/>
      <c r="L125" s="51"/>
      <c r="M125" s="172"/>
      <c r="N125" s="38"/>
      <c r="O125" s="53" t="e">
        <f t="shared" si="36"/>
        <v>#DIV/0!</v>
      </c>
      <c r="P125" s="176" t="s">
        <v>107</v>
      </c>
      <c r="Q125" s="193">
        <f t="shared" si="28"/>
        <v>0</v>
      </c>
      <c r="R125" s="109"/>
      <c r="S125" s="17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2.5" customHeight="1" x14ac:dyDescent="0.2">
      <c r="A126" s="163"/>
      <c r="B126" s="270" t="s">
        <v>21</v>
      </c>
      <c r="C126" s="265"/>
      <c r="D126" s="28">
        <v>1096.3</v>
      </c>
      <c r="E126" s="54">
        <f t="shared" si="40"/>
        <v>2401.6</v>
      </c>
      <c r="F126" s="51"/>
      <c r="G126" s="51"/>
      <c r="H126" s="54">
        <v>2401.6</v>
      </c>
      <c r="I126" s="51"/>
      <c r="J126" s="54">
        <f>M126</f>
        <v>326.39999999999998</v>
      </c>
      <c r="K126" s="54"/>
      <c r="L126" s="54"/>
      <c r="M126" s="172">
        <v>326.39999999999998</v>
      </c>
      <c r="N126" s="38"/>
      <c r="O126" s="53">
        <f t="shared" si="36"/>
        <v>13.590939373750832</v>
      </c>
      <c r="P126" s="176" t="s">
        <v>177</v>
      </c>
      <c r="Q126" s="193">
        <f t="shared" si="28"/>
        <v>2075.1999999999998</v>
      </c>
      <c r="R126" s="112"/>
      <c r="S126" s="19"/>
      <c r="T126" s="8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35.25" customHeight="1" x14ac:dyDescent="0.2">
      <c r="A127" s="36"/>
      <c r="B127" s="274" t="s">
        <v>212</v>
      </c>
      <c r="C127" s="267"/>
      <c r="D127" s="86">
        <v>0</v>
      </c>
      <c r="E127" s="54">
        <f t="shared" si="40"/>
        <v>50</v>
      </c>
      <c r="F127" s="51"/>
      <c r="G127" s="51"/>
      <c r="H127" s="54">
        <v>50</v>
      </c>
      <c r="I127" s="51"/>
      <c r="J127" s="54">
        <f>M127</f>
        <v>0</v>
      </c>
      <c r="K127" s="51"/>
      <c r="L127" s="51"/>
      <c r="M127" s="172">
        <v>0</v>
      </c>
      <c r="N127" s="38"/>
      <c r="O127" s="53">
        <f t="shared" si="36"/>
        <v>0</v>
      </c>
      <c r="P127" s="233"/>
      <c r="Q127" s="193">
        <f t="shared" si="28"/>
        <v>50</v>
      </c>
      <c r="R127" s="109"/>
      <c r="S127" s="17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3.25" customHeight="1" x14ac:dyDescent="0.2">
      <c r="A128" s="163"/>
      <c r="B128" s="270" t="s">
        <v>22</v>
      </c>
      <c r="C128" s="265"/>
      <c r="D128" s="69">
        <v>100</v>
      </c>
      <c r="E128" s="54">
        <f t="shared" si="40"/>
        <v>360.7</v>
      </c>
      <c r="F128" s="91"/>
      <c r="G128" s="91"/>
      <c r="H128" s="54">
        <v>360.7</v>
      </c>
      <c r="I128" s="91"/>
      <c r="J128" s="54">
        <f t="shared" ref="J128:J133" si="41">M128</f>
        <v>0</v>
      </c>
      <c r="K128" s="91"/>
      <c r="L128" s="91"/>
      <c r="M128" s="207">
        <v>0</v>
      </c>
      <c r="N128" s="89"/>
      <c r="O128" s="53">
        <f t="shared" si="36"/>
        <v>0</v>
      </c>
      <c r="P128" s="234" t="s">
        <v>250</v>
      </c>
      <c r="Q128" s="193">
        <f t="shared" si="28"/>
        <v>360.7</v>
      </c>
      <c r="R128" s="109"/>
      <c r="S128" s="17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2.5" customHeight="1" x14ac:dyDescent="0.2">
      <c r="A129" s="163"/>
      <c r="B129" s="270" t="s">
        <v>23</v>
      </c>
      <c r="C129" s="265"/>
      <c r="D129" s="25">
        <v>83.4</v>
      </c>
      <c r="E129" s="54">
        <f t="shared" si="40"/>
        <v>100</v>
      </c>
      <c r="F129" s="51"/>
      <c r="G129" s="51"/>
      <c r="H129" s="54">
        <v>100</v>
      </c>
      <c r="I129" s="51"/>
      <c r="J129" s="54">
        <f t="shared" si="41"/>
        <v>0</v>
      </c>
      <c r="K129" s="51"/>
      <c r="L129" s="51"/>
      <c r="M129" s="54">
        <v>0</v>
      </c>
      <c r="N129" s="38"/>
      <c r="O129" s="53">
        <f t="shared" si="36"/>
        <v>0</v>
      </c>
      <c r="P129" s="176" t="s">
        <v>177</v>
      </c>
      <c r="Q129" s="193">
        <f t="shared" si="28"/>
        <v>100</v>
      </c>
      <c r="R129" s="113"/>
      <c r="S129" s="16"/>
      <c r="T129" s="24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7.75" customHeight="1" x14ac:dyDescent="0.2">
      <c r="A130" s="163"/>
      <c r="B130" s="274" t="s">
        <v>24</v>
      </c>
      <c r="C130" s="267"/>
      <c r="D130" s="86">
        <v>216</v>
      </c>
      <c r="E130" s="54">
        <f t="shared" si="40"/>
        <v>100</v>
      </c>
      <c r="F130" s="51"/>
      <c r="G130" s="51"/>
      <c r="H130" s="54">
        <v>100</v>
      </c>
      <c r="I130" s="51"/>
      <c r="J130" s="54">
        <f t="shared" si="41"/>
        <v>0</v>
      </c>
      <c r="K130" s="51"/>
      <c r="L130" s="51"/>
      <c r="M130" s="54">
        <v>0</v>
      </c>
      <c r="N130" s="38"/>
      <c r="O130" s="53">
        <f t="shared" si="36"/>
        <v>0</v>
      </c>
      <c r="P130" s="138"/>
      <c r="Q130" s="193">
        <f t="shared" si="28"/>
        <v>100</v>
      </c>
      <c r="R130" s="32"/>
      <c r="S130" s="1"/>
      <c r="T130" s="1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3.25" customHeight="1" x14ac:dyDescent="0.2">
      <c r="A131" s="163"/>
      <c r="B131" s="274" t="s">
        <v>26</v>
      </c>
      <c r="C131" s="267"/>
      <c r="D131" s="26">
        <v>215.5</v>
      </c>
      <c r="E131" s="54">
        <f t="shared" si="40"/>
        <v>228.2</v>
      </c>
      <c r="F131" s="51"/>
      <c r="G131" s="51"/>
      <c r="H131" s="54">
        <v>228.2</v>
      </c>
      <c r="I131" s="51"/>
      <c r="J131" s="54">
        <f t="shared" si="41"/>
        <v>0</v>
      </c>
      <c r="K131" s="51"/>
      <c r="L131" s="51"/>
      <c r="M131" s="54">
        <v>0</v>
      </c>
      <c r="N131" s="38"/>
      <c r="O131" s="53">
        <f t="shared" si="36"/>
        <v>0</v>
      </c>
      <c r="P131" s="176" t="s">
        <v>177</v>
      </c>
      <c r="Q131" s="193">
        <f t="shared" si="28"/>
        <v>228.2</v>
      </c>
      <c r="R131" s="115"/>
      <c r="S131" s="16"/>
      <c r="T131" s="24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71.25" customHeight="1" x14ac:dyDescent="0.2">
      <c r="A132" s="219"/>
      <c r="B132" s="351" t="s">
        <v>213</v>
      </c>
      <c r="C132" s="335"/>
      <c r="D132" s="86">
        <v>800</v>
      </c>
      <c r="E132" s="54">
        <f t="shared" si="40"/>
        <v>781</v>
      </c>
      <c r="F132" s="51"/>
      <c r="G132" s="51"/>
      <c r="H132" s="54">
        <v>781</v>
      </c>
      <c r="I132" s="51"/>
      <c r="J132" s="54">
        <f t="shared" si="41"/>
        <v>0</v>
      </c>
      <c r="K132" s="51"/>
      <c r="L132" s="51"/>
      <c r="M132" s="172">
        <v>0</v>
      </c>
      <c r="N132" s="38"/>
      <c r="O132" s="53">
        <f t="shared" si="36"/>
        <v>0</v>
      </c>
      <c r="P132" s="138" t="s">
        <v>107</v>
      </c>
      <c r="Q132" s="193">
        <f t="shared" ref="Q132:Q173" si="42">E132-J132</f>
        <v>781</v>
      </c>
      <c r="R132" s="109"/>
      <c r="S132" s="17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9.5" customHeight="1" x14ac:dyDescent="0.2">
      <c r="A133" s="163"/>
      <c r="B133" s="352" t="s">
        <v>27</v>
      </c>
      <c r="C133" s="353"/>
      <c r="D133" s="67">
        <v>300</v>
      </c>
      <c r="E133" s="54">
        <f t="shared" ref="E133:E135" si="43">F133+G133+H133+I133</f>
        <v>375.7</v>
      </c>
      <c r="F133" s="51"/>
      <c r="G133" s="51"/>
      <c r="H133" s="54">
        <v>375.7</v>
      </c>
      <c r="I133" s="51"/>
      <c r="J133" s="54">
        <f t="shared" si="41"/>
        <v>0</v>
      </c>
      <c r="K133" s="51"/>
      <c r="L133" s="51"/>
      <c r="M133" s="172">
        <v>0</v>
      </c>
      <c r="N133" s="38"/>
      <c r="O133" s="53">
        <f>J133/E133*100</f>
        <v>0</v>
      </c>
      <c r="P133" s="234"/>
      <c r="Q133" s="193">
        <f t="shared" si="42"/>
        <v>375.7</v>
      </c>
      <c r="R133" s="3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46.5" customHeight="1" x14ac:dyDescent="0.2">
      <c r="A134" s="163"/>
      <c r="B134" s="274" t="s">
        <v>214</v>
      </c>
      <c r="C134" s="267"/>
      <c r="D134" s="67">
        <v>999.8</v>
      </c>
      <c r="E134" s="54">
        <f t="shared" si="43"/>
        <v>1000</v>
      </c>
      <c r="F134" s="51"/>
      <c r="G134" s="51"/>
      <c r="H134" s="54">
        <v>1000</v>
      </c>
      <c r="I134" s="51"/>
      <c r="J134" s="54">
        <f>M134</f>
        <v>297.10000000000002</v>
      </c>
      <c r="K134" s="51"/>
      <c r="L134" s="51"/>
      <c r="M134" s="172">
        <v>297.10000000000002</v>
      </c>
      <c r="N134" s="38"/>
      <c r="O134" s="53">
        <f t="shared" si="36"/>
        <v>29.710000000000004</v>
      </c>
      <c r="P134" s="234" t="s">
        <v>248</v>
      </c>
      <c r="Q134" s="193">
        <f t="shared" si="42"/>
        <v>702.9</v>
      </c>
      <c r="R134" s="3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40.5" customHeight="1" x14ac:dyDescent="0.2">
      <c r="A135" s="240"/>
      <c r="B135" s="268" t="s">
        <v>215</v>
      </c>
      <c r="C135" s="269"/>
      <c r="D135" s="67"/>
      <c r="E135" s="54">
        <f t="shared" si="43"/>
        <v>1100</v>
      </c>
      <c r="F135" s="51"/>
      <c r="G135" s="51"/>
      <c r="H135" s="54">
        <v>1100</v>
      </c>
      <c r="I135" s="51"/>
      <c r="J135" s="54"/>
      <c r="K135" s="51"/>
      <c r="L135" s="51"/>
      <c r="M135" s="172"/>
      <c r="N135" s="38"/>
      <c r="O135" s="53"/>
      <c r="P135" s="138" t="s">
        <v>107</v>
      </c>
      <c r="Q135" s="193"/>
      <c r="R135" s="3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5.5" customHeight="1" x14ac:dyDescent="0.2">
      <c r="A136" s="240"/>
      <c r="B136" s="336" t="s">
        <v>150</v>
      </c>
      <c r="C136" s="337"/>
      <c r="D136" s="69">
        <v>50</v>
      </c>
      <c r="E136" s="54">
        <f>F136+G136+H136+I136</f>
        <v>121.5</v>
      </c>
      <c r="F136" s="51"/>
      <c r="G136" s="54">
        <v>71.5</v>
      </c>
      <c r="H136" s="54">
        <v>50</v>
      </c>
      <c r="I136" s="51"/>
      <c r="J136" s="54">
        <f>M136+L136</f>
        <v>0</v>
      </c>
      <c r="K136" s="51"/>
      <c r="L136" s="51"/>
      <c r="M136" s="172"/>
      <c r="N136" s="38"/>
      <c r="O136" s="53">
        <f>J136/E136*100</f>
        <v>0</v>
      </c>
      <c r="P136" s="234"/>
      <c r="Q136" s="193"/>
      <c r="R136" s="3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1.5" customHeight="1" x14ac:dyDescent="0.2">
      <c r="A137" s="163"/>
      <c r="B137" s="268" t="s">
        <v>216</v>
      </c>
      <c r="C137" s="377"/>
      <c r="D137" s="167"/>
      <c r="E137" s="54">
        <f>F137+G137+H137+I137</f>
        <v>909.4</v>
      </c>
      <c r="F137" s="38"/>
      <c r="G137" s="38">
        <v>818.5</v>
      </c>
      <c r="H137" s="38">
        <v>90.9</v>
      </c>
      <c r="I137" s="38"/>
      <c r="J137" s="38"/>
      <c r="K137" s="38"/>
      <c r="L137" s="38"/>
      <c r="M137" s="38"/>
      <c r="N137" s="38"/>
      <c r="O137" s="38"/>
      <c r="P137" s="138" t="s">
        <v>107</v>
      </c>
      <c r="Q137" s="193">
        <f>E136-J136</f>
        <v>121.5</v>
      </c>
      <c r="R137" s="3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53.25" customHeight="1" x14ac:dyDescent="0.2">
      <c r="A138" s="240"/>
      <c r="B138" s="268" t="s">
        <v>217</v>
      </c>
      <c r="C138" s="269"/>
      <c r="D138" s="253"/>
      <c r="E138" s="54">
        <v>263.2</v>
      </c>
      <c r="F138" s="38"/>
      <c r="G138" s="38">
        <v>250</v>
      </c>
      <c r="H138" s="38">
        <v>13.2</v>
      </c>
      <c r="I138" s="38"/>
      <c r="J138" s="38"/>
      <c r="K138" s="38"/>
      <c r="L138" s="38"/>
      <c r="M138" s="38"/>
      <c r="N138" s="38"/>
      <c r="O138" s="38"/>
      <c r="P138" s="138" t="s">
        <v>107</v>
      </c>
      <c r="Q138" s="193"/>
      <c r="R138" s="3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7.75" customHeight="1" x14ac:dyDescent="0.2">
      <c r="A139" s="163"/>
      <c r="B139" s="264" t="s">
        <v>218</v>
      </c>
      <c r="C139" s="265"/>
      <c r="D139" s="86"/>
      <c r="E139" s="54">
        <f>H139</f>
        <v>257.5</v>
      </c>
      <c r="F139" s="51"/>
      <c r="G139" s="51"/>
      <c r="H139" s="172">
        <v>257.5</v>
      </c>
      <c r="I139" s="51"/>
      <c r="J139" s="54">
        <f>M139</f>
        <v>0</v>
      </c>
      <c r="K139" s="51"/>
      <c r="L139" s="51"/>
      <c r="M139" s="172">
        <v>0</v>
      </c>
      <c r="N139" s="38"/>
      <c r="O139" s="53">
        <f>J139/E139*100</f>
        <v>0</v>
      </c>
      <c r="P139" s="234" t="s">
        <v>244</v>
      </c>
      <c r="Q139" s="193">
        <f>E139-J139</f>
        <v>257.5</v>
      </c>
      <c r="R139" s="3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39" customHeight="1" x14ac:dyDescent="0.2">
      <c r="A140" s="240"/>
      <c r="B140" s="264" t="s">
        <v>219</v>
      </c>
      <c r="C140" s="265"/>
      <c r="D140" s="86"/>
      <c r="E140" s="54">
        <f>H140</f>
        <v>292.5</v>
      </c>
      <c r="F140" s="51"/>
      <c r="G140" s="51"/>
      <c r="H140" s="172">
        <v>292.5</v>
      </c>
      <c r="I140" s="51"/>
      <c r="J140" s="54"/>
      <c r="K140" s="51"/>
      <c r="L140" s="51"/>
      <c r="M140" s="172">
        <v>0</v>
      </c>
      <c r="N140" s="38"/>
      <c r="O140" s="53"/>
      <c r="P140" s="234" t="s">
        <v>247</v>
      </c>
      <c r="Q140" s="193"/>
      <c r="R140" s="3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35.25" customHeight="1" x14ac:dyDescent="0.2">
      <c r="A141" s="163"/>
      <c r="B141" s="264" t="s">
        <v>220</v>
      </c>
      <c r="C141" s="265"/>
      <c r="D141" s="86"/>
      <c r="E141" s="54">
        <f t="shared" ref="E141:E147" si="44">F141+G141+H141</f>
        <v>100</v>
      </c>
      <c r="F141" s="51"/>
      <c r="G141" s="51"/>
      <c r="H141" s="54">
        <v>100</v>
      </c>
      <c r="I141" s="54"/>
      <c r="J141" s="54">
        <f>K141+L141+M141</f>
        <v>0</v>
      </c>
      <c r="K141" s="51"/>
      <c r="L141" s="51"/>
      <c r="M141" s="54"/>
      <c r="N141" s="38"/>
      <c r="O141" s="53">
        <f t="shared" si="36"/>
        <v>0</v>
      </c>
      <c r="P141" s="138"/>
      <c r="Q141" s="193">
        <f t="shared" si="42"/>
        <v>100</v>
      </c>
      <c r="R141" s="60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34.5" customHeight="1" x14ac:dyDescent="0.2">
      <c r="A142" s="163"/>
      <c r="B142" s="264" t="s">
        <v>25</v>
      </c>
      <c r="C142" s="265"/>
      <c r="D142" s="86"/>
      <c r="E142" s="54">
        <f t="shared" si="44"/>
        <v>1100</v>
      </c>
      <c r="F142" s="51"/>
      <c r="G142" s="51"/>
      <c r="H142" s="54">
        <v>1100</v>
      </c>
      <c r="I142" s="51"/>
      <c r="J142" s="54">
        <f t="shared" ref="J142:J149" si="45">K142+L142+M142</f>
        <v>34.4</v>
      </c>
      <c r="K142" s="51"/>
      <c r="L142" s="51"/>
      <c r="M142" s="54">
        <v>34.4</v>
      </c>
      <c r="N142" s="38"/>
      <c r="O142" s="53">
        <f t="shared" si="36"/>
        <v>3.127272727272727</v>
      </c>
      <c r="P142" s="138" t="s">
        <v>249</v>
      </c>
      <c r="Q142" s="193">
        <f t="shared" si="42"/>
        <v>1065.5999999999999</v>
      </c>
      <c r="R142" s="60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34.5" customHeight="1" x14ac:dyDescent="0.2">
      <c r="A143" s="240"/>
      <c r="B143" s="336" t="s">
        <v>221</v>
      </c>
      <c r="C143" s="337"/>
      <c r="D143" s="86"/>
      <c r="E143" s="54">
        <f t="shared" si="44"/>
        <v>224.6</v>
      </c>
      <c r="F143" s="51"/>
      <c r="G143" s="51"/>
      <c r="H143" s="54">
        <v>224.6</v>
      </c>
      <c r="I143" s="51"/>
      <c r="J143" s="54">
        <f t="shared" si="45"/>
        <v>0</v>
      </c>
      <c r="K143" s="51"/>
      <c r="L143" s="51"/>
      <c r="M143" s="54"/>
      <c r="N143" s="38"/>
      <c r="O143" s="53"/>
      <c r="P143" s="138" t="s">
        <v>107</v>
      </c>
      <c r="Q143" s="193"/>
      <c r="R143" s="60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36.75" customHeight="1" x14ac:dyDescent="0.2">
      <c r="A144" s="240"/>
      <c r="B144" s="336" t="s">
        <v>222</v>
      </c>
      <c r="C144" s="337"/>
      <c r="D144" s="86"/>
      <c r="E144" s="54">
        <f t="shared" si="44"/>
        <v>130</v>
      </c>
      <c r="F144" s="51"/>
      <c r="G144" s="51"/>
      <c r="H144" s="54">
        <v>130</v>
      </c>
      <c r="I144" s="51"/>
      <c r="J144" s="54">
        <f t="shared" si="45"/>
        <v>0</v>
      </c>
      <c r="K144" s="51"/>
      <c r="L144" s="51"/>
      <c r="M144" s="54"/>
      <c r="N144" s="38"/>
      <c r="O144" s="53"/>
      <c r="P144" s="138" t="s">
        <v>107</v>
      </c>
      <c r="Q144" s="193"/>
      <c r="R144" s="60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32.25" customHeight="1" x14ac:dyDescent="0.2">
      <c r="A145" s="240"/>
      <c r="B145" s="336" t="s">
        <v>151</v>
      </c>
      <c r="C145" s="337"/>
      <c r="D145" s="86"/>
      <c r="E145" s="54">
        <f t="shared" si="44"/>
        <v>50</v>
      </c>
      <c r="F145" s="51"/>
      <c r="G145" s="51"/>
      <c r="H145" s="54">
        <v>50</v>
      </c>
      <c r="I145" s="51"/>
      <c r="J145" s="54">
        <f t="shared" si="45"/>
        <v>0</v>
      </c>
      <c r="K145" s="51"/>
      <c r="L145" s="51"/>
      <c r="M145" s="54"/>
      <c r="N145" s="38"/>
      <c r="O145" s="53"/>
      <c r="P145" s="138"/>
      <c r="Q145" s="193"/>
      <c r="R145" s="60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4" customHeight="1" x14ac:dyDescent="0.2">
      <c r="A146" s="240"/>
      <c r="B146" s="336" t="s">
        <v>223</v>
      </c>
      <c r="C146" s="337"/>
      <c r="D146" s="86"/>
      <c r="E146" s="54">
        <f t="shared" si="44"/>
        <v>100</v>
      </c>
      <c r="F146" s="51"/>
      <c r="G146" s="51"/>
      <c r="H146" s="54">
        <v>100</v>
      </c>
      <c r="I146" s="51"/>
      <c r="J146" s="54">
        <f t="shared" si="45"/>
        <v>0</v>
      </c>
      <c r="K146" s="51"/>
      <c r="L146" s="51"/>
      <c r="M146" s="54"/>
      <c r="N146" s="38"/>
      <c r="O146" s="53"/>
      <c r="P146" s="138"/>
      <c r="Q146" s="193"/>
      <c r="R146" s="60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7.75" customHeight="1" x14ac:dyDescent="0.2">
      <c r="A147" s="163"/>
      <c r="B147" s="336" t="s">
        <v>224</v>
      </c>
      <c r="C147" s="337"/>
      <c r="D147" s="86"/>
      <c r="E147" s="54">
        <f t="shared" si="44"/>
        <v>11023.2</v>
      </c>
      <c r="F147" s="51">
        <v>0</v>
      </c>
      <c r="G147" s="51">
        <v>9920</v>
      </c>
      <c r="H147" s="54">
        <v>1103.2</v>
      </c>
      <c r="I147" s="51"/>
      <c r="J147" s="54">
        <f t="shared" si="45"/>
        <v>0</v>
      </c>
      <c r="K147" s="51"/>
      <c r="L147" s="51"/>
      <c r="M147" s="54"/>
      <c r="N147" s="38"/>
      <c r="O147" s="53">
        <f>J147/E147*100</f>
        <v>0</v>
      </c>
      <c r="P147" s="138" t="s">
        <v>107</v>
      </c>
      <c r="Q147" s="193">
        <f t="shared" si="42"/>
        <v>11023.2</v>
      </c>
      <c r="R147" s="3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0.25" hidden="1" customHeight="1" x14ac:dyDescent="0.2">
      <c r="A148" s="216"/>
      <c r="B148" s="336" t="s">
        <v>166</v>
      </c>
      <c r="C148" s="337"/>
      <c r="D148" s="86"/>
      <c r="E148" s="54">
        <f t="shared" ref="E148:E149" si="46">F148+G148+H148</f>
        <v>0</v>
      </c>
      <c r="F148" s="51"/>
      <c r="G148" s="51"/>
      <c r="H148" s="54"/>
      <c r="I148" s="51"/>
      <c r="J148" s="54"/>
      <c r="K148" s="51"/>
      <c r="L148" s="51"/>
      <c r="M148" s="172">
        <v>0</v>
      </c>
      <c r="N148" s="38"/>
      <c r="O148" s="53"/>
      <c r="P148" s="176" t="s">
        <v>174</v>
      </c>
      <c r="Q148" s="193">
        <f>E148-J148</f>
        <v>0</v>
      </c>
      <c r="R148" s="3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7.25" customHeight="1" x14ac:dyDescent="0.2">
      <c r="A149" s="230"/>
      <c r="B149" s="336" t="s">
        <v>112</v>
      </c>
      <c r="C149" s="337"/>
      <c r="D149" s="86"/>
      <c r="E149" s="54">
        <f t="shared" si="46"/>
        <v>220.5</v>
      </c>
      <c r="F149" s="51"/>
      <c r="G149" s="51"/>
      <c r="H149" s="54">
        <v>220.5</v>
      </c>
      <c r="I149" s="51"/>
      <c r="J149" s="54">
        <f t="shared" si="45"/>
        <v>0</v>
      </c>
      <c r="K149" s="51"/>
      <c r="L149" s="51"/>
      <c r="M149" s="172"/>
      <c r="N149" s="38"/>
      <c r="O149" s="53">
        <f t="shared" si="36"/>
        <v>0</v>
      </c>
      <c r="P149" s="194"/>
      <c r="Q149" s="193">
        <f>E149-J149</f>
        <v>220.5</v>
      </c>
      <c r="R149" s="3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50.25" hidden="1" customHeight="1" x14ac:dyDescent="0.2">
      <c r="A150" s="163" t="s">
        <v>65</v>
      </c>
      <c r="B150" s="334" t="s">
        <v>101</v>
      </c>
      <c r="C150" s="335"/>
      <c r="D150" s="26">
        <v>871.2</v>
      </c>
      <c r="E150" s="54">
        <f>F150+G150+H150+I150</f>
        <v>0</v>
      </c>
      <c r="F150" s="51"/>
      <c r="G150" s="51"/>
      <c r="H150" s="54">
        <v>0</v>
      </c>
      <c r="I150" s="51"/>
      <c r="J150" s="54"/>
      <c r="K150" s="51"/>
      <c r="L150" s="51"/>
      <c r="M150" s="54"/>
      <c r="N150" s="38"/>
      <c r="O150" s="53" t="e">
        <f t="shared" si="36"/>
        <v>#DIV/0!</v>
      </c>
      <c r="P150" s="138" t="s">
        <v>107</v>
      </c>
      <c r="Q150" s="193">
        <f t="shared" si="42"/>
        <v>0</v>
      </c>
      <c r="R150" s="3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60" customHeight="1" x14ac:dyDescent="0.2">
      <c r="A151" s="371" t="s">
        <v>126</v>
      </c>
      <c r="B151" s="372"/>
      <c r="C151" s="373"/>
      <c r="D151" s="117"/>
      <c r="E151" s="119">
        <f>E159+E164+E168+E173</f>
        <v>81896.800000000003</v>
      </c>
      <c r="F151" s="119">
        <f>F159+F164+F168</f>
        <v>0</v>
      </c>
      <c r="G151" s="119">
        <f>G159+G164+G168+G173</f>
        <v>19904.599999999999</v>
      </c>
      <c r="H151" s="119">
        <f>H159+H164+H168+H173</f>
        <v>61992.200000000004</v>
      </c>
      <c r="I151" s="118">
        <f>I159+I164+I168</f>
        <v>0</v>
      </c>
      <c r="J151" s="119">
        <f>J159+J164+J168+J173</f>
        <v>11165.1</v>
      </c>
      <c r="K151" s="119">
        <f>K159+K164+K168</f>
        <v>0</v>
      </c>
      <c r="L151" s="119">
        <f>L159+L164+L168</f>
        <v>0</v>
      </c>
      <c r="M151" s="119">
        <f>M159+M164+M168+M173</f>
        <v>11165.1</v>
      </c>
      <c r="N151" s="118">
        <f>N159+N164+N168</f>
        <v>0</v>
      </c>
      <c r="O151" s="119">
        <f>J151/E151*100</f>
        <v>13.633133406921882</v>
      </c>
      <c r="P151" s="152"/>
      <c r="Q151" s="193">
        <f t="shared" si="42"/>
        <v>70731.7</v>
      </c>
      <c r="R151" s="60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9.5" customHeight="1" x14ac:dyDescent="0.2">
      <c r="A152" s="304" t="s">
        <v>40</v>
      </c>
      <c r="B152" s="305"/>
      <c r="C152" s="305"/>
      <c r="D152" s="305"/>
      <c r="E152" s="305"/>
      <c r="F152" s="305"/>
      <c r="G152" s="305"/>
      <c r="H152" s="305"/>
      <c r="I152" s="305"/>
      <c r="J152" s="305"/>
      <c r="K152" s="305"/>
      <c r="L152" s="305"/>
      <c r="M152" s="305"/>
      <c r="N152" s="305"/>
      <c r="O152" s="305"/>
      <c r="P152" s="306"/>
      <c r="Q152" s="193"/>
      <c r="R152" s="3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51" customHeight="1" x14ac:dyDescent="0.2">
      <c r="A153" s="212"/>
      <c r="B153" s="264" t="s">
        <v>167</v>
      </c>
      <c r="C153" s="265"/>
      <c r="D153" s="212"/>
      <c r="E153" s="114">
        <f>H153</f>
        <v>22564.799999999999</v>
      </c>
      <c r="F153" s="212"/>
      <c r="G153" s="212"/>
      <c r="H153" s="204">
        <v>22564.799999999999</v>
      </c>
      <c r="I153" s="212"/>
      <c r="J153" s="204">
        <f>L153+M153</f>
        <v>2911</v>
      </c>
      <c r="K153" s="244"/>
      <c r="L153" s="244"/>
      <c r="M153" s="204">
        <v>2911</v>
      </c>
      <c r="N153" s="212"/>
      <c r="O153" s="114">
        <f>J153/E153*100</f>
        <v>12.900623980713325</v>
      </c>
      <c r="P153" s="38" t="s">
        <v>157</v>
      </c>
      <c r="Q153" s="193">
        <f t="shared" si="42"/>
        <v>19653.8</v>
      </c>
      <c r="R153" s="3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51" customHeight="1" x14ac:dyDescent="0.2">
      <c r="A154" s="157" t="s">
        <v>128</v>
      </c>
      <c r="B154" s="264" t="s">
        <v>127</v>
      </c>
      <c r="C154" s="265"/>
      <c r="D154" s="166"/>
      <c r="E154" s="114">
        <f>H154</f>
        <v>150</v>
      </c>
      <c r="F154" s="204"/>
      <c r="G154" s="204"/>
      <c r="H154" s="114">
        <v>150</v>
      </c>
      <c r="I154" s="205"/>
      <c r="J154" s="213">
        <f t="shared" ref="J154:J155" si="47">L154+M154</f>
        <v>42.8</v>
      </c>
      <c r="K154" s="205"/>
      <c r="L154" s="205"/>
      <c r="M154" s="114">
        <v>42.8</v>
      </c>
      <c r="N154" s="205"/>
      <c r="O154" s="114">
        <f>J154/E154*100</f>
        <v>28.533333333333331</v>
      </c>
      <c r="P154" s="256" t="s">
        <v>253</v>
      </c>
      <c r="Q154" s="193">
        <f t="shared" si="42"/>
        <v>107.2</v>
      </c>
      <c r="R154" s="116"/>
      <c r="S154" s="6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35.25" customHeight="1" x14ac:dyDescent="0.2">
      <c r="A155" s="157"/>
      <c r="B155" s="264" t="s">
        <v>152</v>
      </c>
      <c r="C155" s="265"/>
      <c r="D155" s="187"/>
      <c r="E155" s="114">
        <f>H155</f>
        <v>350</v>
      </c>
      <c r="F155" s="204"/>
      <c r="G155" s="204"/>
      <c r="H155" s="114">
        <v>350</v>
      </c>
      <c r="I155" s="205"/>
      <c r="J155" s="213">
        <f t="shared" si="47"/>
        <v>68.5</v>
      </c>
      <c r="K155" s="205"/>
      <c r="L155" s="205"/>
      <c r="M155" s="114">
        <v>68.5</v>
      </c>
      <c r="N155" s="205"/>
      <c r="O155" s="114">
        <f>J155/E155*100</f>
        <v>19.571428571428569</v>
      </c>
      <c r="P155" s="256" t="s">
        <v>252</v>
      </c>
      <c r="Q155" s="193">
        <f t="shared" si="42"/>
        <v>281.5</v>
      </c>
      <c r="R155" s="116"/>
      <c r="S155" s="6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 hidden="1" customHeight="1" x14ac:dyDescent="0.2">
      <c r="A156" s="220"/>
      <c r="B156" s="260"/>
      <c r="C156" s="260"/>
      <c r="D156" s="69"/>
      <c r="E156" s="227"/>
      <c r="F156" s="226"/>
      <c r="G156" s="226"/>
      <c r="H156" s="226"/>
      <c r="I156" s="222"/>
      <c r="J156" s="223"/>
      <c r="K156" s="222"/>
      <c r="L156" s="224"/>
      <c r="M156" s="225"/>
      <c r="N156" s="222"/>
      <c r="O156" s="226"/>
      <c r="P156" s="221"/>
      <c r="Q156" s="193" t="e">
        <f>#REF!-#REF!</f>
        <v>#REF!</v>
      </c>
      <c r="R156" s="60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69.75" customHeight="1" x14ac:dyDescent="0.2">
      <c r="A157" s="216"/>
      <c r="B157" s="264" t="s">
        <v>225</v>
      </c>
      <c r="C157" s="265"/>
      <c r="D157" s="69"/>
      <c r="E157" s="100">
        <f t="shared" ref="E157" si="48">H157</f>
        <v>35.799999999999997</v>
      </c>
      <c r="F157" s="206"/>
      <c r="G157" s="99"/>
      <c r="H157" s="99">
        <v>35.799999999999997</v>
      </c>
      <c r="I157" s="206"/>
      <c r="J157" s="114">
        <f>K157+L157+M157</f>
        <v>0</v>
      </c>
      <c r="K157" s="206"/>
      <c r="L157" s="214"/>
      <c r="M157" s="99"/>
      <c r="N157" s="206"/>
      <c r="O157" s="53"/>
      <c r="P157" s="150" t="s">
        <v>254</v>
      </c>
      <c r="Q157" s="193">
        <f t="shared" si="42"/>
        <v>35.799999999999997</v>
      </c>
      <c r="R157" s="3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40.5" customHeight="1" x14ac:dyDescent="0.2">
      <c r="A158" s="230"/>
      <c r="B158" s="336" t="s">
        <v>226</v>
      </c>
      <c r="C158" s="337"/>
      <c r="D158" s="69"/>
      <c r="E158" s="100">
        <f>F158+G158+H158</f>
        <v>12500</v>
      </c>
      <c r="F158" s="206"/>
      <c r="G158" s="99">
        <v>11625</v>
      </c>
      <c r="H158" s="99">
        <v>875</v>
      </c>
      <c r="I158" s="206"/>
      <c r="J158" s="114">
        <f t="shared" ref="J158" si="49">K158+L158+M158</f>
        <v>0</v>
      </c>
      <c r="K158" s="206"/>
      <c r="L158" s="214"/>
      <c r="M158" s="99"/>
      <c r="N158" s="206"/>
      <c r="O158" s="53">
        <f t="shared" ref="O158" si="50">J158/E158*100</f>
        <v>0</v>
      </c>
      <c r="P158" s="150"/>
      <c r="Q158" s="193">
        <f t="shared" si="42"/>
        <v>12500</v>
      </c>
      <c r="R158" s="3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8" customHeight="1" x14ac:dyDescent="0.2">
      <c r="A159" s="341" t="s">
        <v>49</v>
      </c>
      <c r="B159" s="342"/>
      <c r="C159" s="343"/>
      <c r="D159" s="121"/>
      <c r="E159" s="119">
        <f>SUM(E153:E158)</f>
        <v>35600.6</v>
      </c>
      <c r="F159" s="118">
        <f>SUM(F154:F155)</f>
        <v>0</v>
      </c>
      <c r="G159" s="119">
        <f>SUM(G153:G158)</f>
        <v>11625</v>
      </c>
      <c r="H159" s="119">
        <f>SUM(H153:H158)</f>
        <v>23975.599999999999</v>
      </c>
      <c r="I159" s="118">
        <f>SUM(I154:I155)</f>
        <v>0</v>
      </c>
      <c r="J159" s="119">
        <f>SUM(J153:J158)</f>
        <v>3022.3</v>
      </c>
      <c r="K159" s="119">
        <f>SUM(K153:K158)</f>
        <v>0</v>
      </c>
      <c r="L159" s="119">
        <f>SUM(L153:L158)</f>
        <v>0</v>
      </c>
      <c r="M159" s="119">
        <f>SUM(M153:M158)</f>
        <v>3022.3</v>
      </c>
      <c r="N159" s="118">
        <f>SUM(N154:N155)</f>
        <v>0</v>
      </c>
      <c r="O159" s="119">
        <f>J159/E159*100</f>
        <v>8.4894636607248213</v>
      </c>
      <c r="P159" s="153"/>
      <c r="Q159" s="193">
        <f t="shared" si="42"/>
        <v>32578.3</v>
      </c>
      <c r="R159" s="60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1.75" customHeight="1" x14ac:dyDescent="0.2">
      <c r="A160" s="331" t="s">
        <v>41</v>
      </c>
      <c r="B160" s="332"/>
      <c r="C160" s="332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3"/>
      <c r="P160" s="137"/>
      <c r="Q160" s="193"/>
      <c r="R160" s="3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45" customHeight="1" x14ac:dyDescent="0.2">
      <c r="A161" s="163" t="s">
        <v>74</v>
      </c>
      <c r="B161" s="285" t="s">
        <v>81</v>
      </c>
      <c r="C161" s="286"/>
      <c r="D161" s="28">
        <v>21350.9</v>
      </c>
      <c r="E161" s="51">
        <f>H161</f>
        <v>21619.200000000001</v>
      </c>
      <c r="F161" s="38"/>
      <c r="G161" s="38"/>
      <c r="H161" s="38">
        <v>21619.200000000001</v>
      </c>
      <c r="I161" s="38"/>
      <c r="J161" s="54">
        <f>K161+L161+M161+N161</f>
        <v>5404.8</v>
      </c>
      <c r="K161" s="53"/>
      <c r="L161" s="53"/>
      <c r="M161" s="53">
        <v>5404.8</v>
      </c>
      <c r="N161" s="38"/>
      <c r="O161" s="53">
        <f>J161/E161*100</f>
        <v>25</v>
      </c>
      <c r="P161" s="38" t="s">
        <v>157</v>
      </c>
      <c r="Q161" s="193">
        <f t="shared" si="42"/>
        <v>16214.400000000001</v>
      </c>
      <c r="R161" s="3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40.5" customHeight="1" x14ac:dyDescent="0.2">
      <c r="A162" s="163" t="s">
        <v>131</v>
      </c>
      <c r="B162" s="285" t="s">
        <v>129</v>
      </c>
      <c r="C162" s="286"/>
      <c r="D162" s="28" t="s">
        <v>91</v>
      </c>
      <c r="E162" s="54">
        <f>G162+H162</f>
        <v>13578.6</v>
      </c>
      <c r="F162" s="53"/>
      <c r="G162" s="53">
        <v>6789.3</v>
      </c>
      <c r="H162" s="53">
        <v>6789.3</v>
      </c>
      <c r="I162" s="38"/>
      <c r="J162" s="54">
        <f>K162+L162+M162+N162</f>
        <v>1350</v>
      </c>
      <c r="K162" s="38"/>
      <c r="L162" s="53"/>
      <c r="M162" s="53">
        <v>1350</v>
      </c>
      <c r="N162" s="61"/>
      <c r="O162" s="53">
        <f t="shared" ref="O162:O163" si="51">J162/E162*100</f>
        <v>9.9421147982855373</v>
      </c>
      <c r="P162" s="38" t="s">
        <v>157</v>
      </c>
      <c r="Q162" s="193">
        <f t="shared" si="42"/>
        <v>12228.6</v>
      </c>
      <c r="R162" s="202"/>
      <c r="S162" s="20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36" customHeight="1" x14ac:dyDescent="0.2">
      <c r="A163" s="163" t="s">
        <v>130</v>
      </c>
      <c r="B163" s="317" t="s">
        <v>153</v>
      </c>
      <c r="C163" s="286"/>
      <c r="D163" s="69">
        <v>50</v>
      </c>
      <c r="E163" s="54">
        <f>H163</f>
        <v>2527.6999999999998</v>
      </c>
      <c r="F163" s="53"/>
      <c r="G163" s="53"/>
      <c r="H163" s="53">
        <v>2527.6999999999998</v>
      </c>
      <c r="I163" s="38"/>
      <c r="J163" s="54">
        <f>L163+M163</f>
        <v>0</v>
      </c>
      <c r="K163" s="53"/>
      <c r="L163" s="53"/>
      <c r="M163" s="38">
        <v>0</v>
      </c>
      <c r="N163" s="61"/>
      <c r="O163" s="53">
        <f t="shared" si="51"/>
        <v>0</v>
      </c>
      <c r="P163" s="150" t="s">
        <v>251</v>
      </c>
      <c r="Q163" s="193">
        <f t="shared" si="42"/>
        <v>2527.6999999999998</v>
      </c>
      <c r="R163" s="3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4.25" customHeight="1" x14ac:dyDescent="0.2">
      <c r="A164" s="341" t="s">
        <v>49</v>
      </c>
      <c r="B164" s="342"/>
      <c r="C164" s="343"/>
      <c r="D164" s="121"/>
      <c r="E164" s="118">
        <f>SUM(E161:E163)</f>
        <v>37725.5</v>
      </c>
      <c r="F164" s="118">
        <f>SUM(F161:F163)</f>
        <v>0</v>
      </c>
      <c r="G164" s="118">
        <f>SUM(G161:G163)</f>
        <v>6789.3</v>
      </c>
      <c r="H164" s="118">
        <f>SUM(H161:H163)</f>
        <v>30936.2</v>
      </c>
      <c r="I164" s="118">
        <f>SUM(I161:I162)</f>
        <v>0</v>
      </c>
      <c r="J164" s="119">
        <f>SUM(J161:J163)</f>
        <v>6754.8</v>
      </c>
      <c r="K164" s="118">
        <f>SUM(K161:K162)</f>
        <v>0</v>
      </c>
      <c r="L164" s="119">
        <f>SUM(L161:L163)</f>
        <v>0</v>
      </c>
      <c r="M164" s="119">
        <f>SUM(M161:M163)</f>
        <v>6754.8</v>
      </c>
      <c r="N164" s="123">
        <f>SUM(N161:N162)</f>
        <v>0</v>
      </c>
      <c r="O164" s="124">
        <f>J164/E164*100</f>
        <v>17.905130482034696</v>
      </c>
      <c r="P164" s="152"/>
      <c r="Q164" s="193">
        <f t="shared" si="42"/>
        <v>30970.7</v>
      </c>
      <c r="R164" s="3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6.5" customHeight="1" x14ac:dyDescent="0.2">
      <c r="A165" s="346" t="s">
        <v>42</v>
      </c>
      <c r="B165" s="347"/>
      <c r="C165" s="347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8"/>
      <c r="P165" s="137"/>
      <c r="Q165" s="193"/>
      <c r="R165" s="122"/>
      <c r="S165" s="4"/>
      <c r="T165" s="4"/>
      <c r="U165" s="4"/>
      <c r="V165" s="4"/>
      <c r="W165" s="2"/>
      <c r="X165" s="2"/>
      <c r="Y165" s="2"/>
      <c r="Z165" s="2"/>
      <c r="AA165" s="2"/>
      <c r="AB165" s="2"/>
      <c r="AC165" s="2"/>
    </row>
    <row r="166" spans="1:29" ht="44.25" customHeight="1" x14ac:dyDescent="0.2">
      <c r="A166" s="163" t="s">
        <v>75</v>
      </c>
      <c r="B166" s="265" t="s">
        <v>82</v>
      </c>
      <c r="C166" s="318"/>
      <c r="D166" s="125">
        <v>2652.9</v>
      </c>
      <c r="E166" s="161">
        <f>H166</f>
        <v>3487.2</v>
      </c>
      <c r="F166" s="126"/>
      <c r="G166" s="126"/>
      <c r="H166" s="126">
        <v>3487.2</v>
      </c>
      <c r="I166" s="127"/>
      <c r="J166" s="126">
        <f>K166+L166+M166+N166</f>
        <v>1015</v>
      </c>
      <c r="K166" s="127"/>
      <c r="L166" s="127"/>
      <c r="M166" s="126">
        <v>1015</v>
      </c>
      <c r="N166" s="127"/>
      <c r="O166" s="126">
        <f>J166/E166*100</f>
        <v>29.106446432668044</v>
      </c>
      <c r="P166" s="38" t="s">
        <v>157</v>
      </c>
      <c r="Q166" s="193">
        <f t="shared" si="42"/>
        <v>2472.1999999999998</v>
      </c>
      <c r="R166" s="120"/>
      <c r="S166" s="22"/>
      <c r="T166" s="21"/>
      <c r="U166" s="21"/>
      <c r="V166" s="4"/>
      <c r="W166" s="2"/>
      <c r="X166" s="2"/>
      <c r="Y166" s="2"/>
      <c r="Z166" s="2"/>
      <c r="AA166" s="2"/>
      <c r="AB166" s="2"/>
      <c r="AC166" s="2"/>
    </row>
    <row r="167" spans="1:29" ht="42" customHeight="1" x14ac:dyDescent="0.2">
      <c r="A167" s="163"/>
      <c r="B167" s="285" t="s">
        <v>129</v>
      </c>
      <c r="C167" s="286"/>
      <c r="D167" s="28" t="s">
        <v>92</v>
      </c>
      <c r="E167" s="161">
        <f>G167+H167</f>
        <v>2980.6</v>
      </c>
      <c r="F167" s="126"/>
      <c r="G167" s="126">
        <v>1490.3</v>
      </c>
      <c r="H167" s="126">
        <v>1490.3</v>
      </c>
      <c r="I167" s="127"/>
      <c r="J167" s="126">
        <f>L167+M167</f>
        <v>225</v>
      </c>
      <c r="K167" s="127"/>
      <c r="L167" s="127"/>
      <c r="M167" s="126">
        <v>225</v>
      </c>
      <c r="N167" s="128"/>
      <c r="O167" s="126">
        <f>J167/E167*100</f>
        <v>7.5488156746963702</v>
      </c>
      <c r="P167" s="38" t="s">
        <v>157</v>
      </c>
      <c r="Q167" s="193">
        <f t="shared" si="42"/>
        <v>2755.6</v>
      </c>
      <c r="R167" s="60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8" customHeight="1" x14ac:dyDescent="0.2">
      <c r="A168" s="341" t="s">
        <v>49</v>
      </c>
      <c r="B168" s="342"/>
      <c r="C168" s="343"/>
      <c r="D168" s="121"/>
      <c r="E168" s="119">
        <f>SUM(E166:E167)</f>
        <v>6467.7999999999993</v>
      </c>
      <c r="F168" s="119">
        <f t="shared" ref="F168:N168" si="52">SUM(F166:F166)</f>
        <v>0</v>
      </c>
      <c r="G168" s="119">
        <f>SUM(G167)</f>
        <v>1490.3</v>
      </c>
      <c r="H168" s="119">
        <f>SUM(H166:H167)</f>
        <v>4977.5</v>
      </c>
      <c r="I168" s="119">
        <f t="shared" si="52"/>
        <v>0</v>
      </c>
      <c r="J168" s="119">
        <f>SUM(J166:J167)</f>
        <v>1240</v>
      </c>
      <c r="K168" s="118">
        <f t="shared" si="52"/>
        <v>0</v>
      </c>
      <c r="L168" s="118">
        <f>SUM(L167)</f>
        <v>0</v>
      </c>
      <c r="M168" s="119">
        <f>SUM(M166:M167)</f>
        <v>1240</v>
      </c>
      <c r="N168" s="123">
        <f t="shared" si="52"/>
        <v>0</v>
      </c>
      <c r="O168" s="119">
        <f>J168/E168*100</f>
        <v>19.171897708649002</v>
      </c>
      <c r="P168" s="153"/>
      <c r="Q168" s="193">
        <f t="shared" si="42"/>
        <v>5227.7999999999993</v>
      </c>
      <c r="R168" s="3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0.25" customHeight="1" x14ac:dyDescent="0.2">
      <c r="A169" s="345" t="s">
        <v>132</v>
      </c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193"/>
      <c r="R169" s="3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76.5" customHeight="1" x14ac:dyDescent="0.2">
      <c r="A170" s="168" t="s">
        <v>134</v>
      </c>
      <c r="B170" s="344" t="s">
        <v>133</v>
      </c>
      <c r="C170" s="344"/>
      <c r="D170" s="167"/>
      <c r="E170" s="51">
        <f>H170</f>
        <v>590.79999999999995</v>
      </c>
      <c r="F170" s="38"/>
      <c r="G170" s="38"/>
      <c r="H170" s="38">
        <v>590.79999999999995</v>
      </c>
      <c r="I170" s="38"/>
      <c r="J170" s="53">
        <f>M170</f>
        <v>148</v>
      </c>
      <c r="K170" s="38"/>
      <c r="L170" s="38"/>
      <c r="M170" s="53">
        <v>148</v>
      </c>
      <c r="N170" s="38"/>
      <c r="O170" s="53">
        <f>J170/E170*100</f>
        <v>25.050778605280975</v>
      </c>
      <c r="P170" s="38" t="s">
        <v>157</v>
      </c>
      <c r="Q170" s="193">
        <f t="shared" si="42"/>
        <v>442.79999999999995</v>
      </c>
      <c r="R170" s="3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57" customHeight="1" x14ac:dyDescent="0.2">
      <c r="A171" s="168"/>
      <c r="B171" s="344" t="s">
        <v>154</v>
      </c>
      <c r="C171" s="344"/>
      <c r="D171" s="215"/>
      <c r="E171" s="51">
        <f>H171</f>
        <v>1261.7</v>
      </c>
      <c r="F171" s="38"/>
      <c r="G171" s="38"/>
      <c r="H171" s="255">
        <v>1261.7</v>
      </c>
      <c r="I171" s="38"/>
      <c r="J171" s="53">
        <f>M171</f>
        <v>0</v>
      </c>
      <c r="K171" s="38"/>
      <c r="L171" s="38"/>
      <c r="M171" s="53">
        <v>0</v>
      </c>
      <c r="N171" s="61"/>
      <c r="O171" s="53">
        <f>J171/E171*100</f>
        <v>0</v>
      </c>
      <c r="P171" s="38"/>
      <c r="Q171" s="193">
        <f t="shared" si="42"/>
        <v>1261.7</v>
      </c>
      <c r="R171" s="3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3.25" customHeight="1" x14ac:dyDescent="0.2">
      <c r="A172" s="254"/>
      <c r="B172" s="349" t="s">
        <v>227</v>
      </c>
      <c r="C172" s="350"/>
      <c r="D172" s="215"/>
      <c r="E172" s="51">
        <f>H172</f>
        <v>250.4</v>
      </c>
      <c r="F172" s="51"/>
      <c r="G172" s="51"/>
      <c r="H172" s="51">
        <v>250.4</v>
      </c>
      <c r="I172" s="51"/>
      <c r="J172" s="53">
        <f>M172</f>
        <v>0</v>
      </c>
      <c r="K172" s="51"/>
      <c r="L172" s="51"/>
      <c r="M172" s="51"/>
      <c r="N172" s="51"/>
      <c r="O172" s="53">
        <f>J172/E172*100</f>
        <v>0</v>
      </c>
      <c r="P172" s="38"/>
      <c r="Q172" s="193"/>
      <c r="R172" s="3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341" t="s">
        <v>49</v>
      </c>
      <c r="B173" s="342"/>
      <c r="C173" s="343"/>
      <c r="D173" s="121"/>
      <c r="E173" s="119">
        <f>SUM(E170:E172)</f>
        <v>2102.9</v>
      </c>
      <c r="F173" s="119">
        <f t="shared" ref="F173:N173" si="53">SUM(F170:F172)</f>
        <v>0</v>
      </c>
      <c r="G173" s="119">
        <f t="shared" si="53"/>
        <v>0</v>
      </c>
      <c r="H173" s="119">
        <f t="shared" si="53"/>
        <v>2102.9</v>
      </c>
      <c r="I173" s="119">
        <f t="shared" si="53"/>
        <v>0</v>
      </c>
      <c r="J173" s="119">
        <f t="shared" si="53"/>
        <v>148</v>
      </c>
      <c r="K173" s="119">
        <f t="shared" si="53"/>
        <v>0</v>
      </c>
      <c r="L173" s="119">
        <f t="shared" si="53"/>
        <v>0</v>
      </c>
      <c r="M173" s="119">
        <f t="shared" si="53"/>
        <v>148</v>
      </c>
      <c r="N173" s="119">
        <f t="shared" si="53"/>
        <v>0</v>
      </c>
      <c r="O173" s="119">
        <f>J173/E173*100</f>
        <v>7.0379000427980394</v>
      </c>
      <c r="P173" s="153"/>
      <c r="Q173" s="193">
        <f t="shared" si="42"/>
        <v>1954.9</v>
      </c>
      <c r="R173" s="3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0.25" customHeight="1" x14ac:dyDescent="0.2">
      <c r="B174" s="32"/>
      <c r="C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43"/>
      <c r="R174" s="3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7" customHeight="1" x14ac:dyDescent="0.2">
      <c r="B175" s="32" t="s">
        <v>139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29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8" customHeight="1" x14ac:dyDescent="0.2">
      <c r="P176" s="154"/>
      <c r="Q176" s="29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41.25" customHeight="1" x14ac:dyDescent="0.2">
      <c r="P177" s="155"/>
      <c r="Q177" s="29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P178" s="154"/>
      <c r="Q178" s="29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7.75" customHeight="1" x14ac:dyDescent="0.2">
      <c r="P179" s="154"/>
      <c r="Q179" s="29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62.25" customHeight="1" x14ac:dyDescent="0.2">
      <c r="P180" s="154"/>
      <c r="Q180" s="31"/>
      <c r="R180" s="15"/>
      <c r="S180" s="15"/>
      <c r="T180" s="15"/>
      <c r="U180" s="15"/>
      <c r="V180" s="15"/>
      <c r="W180" s="15"/>
      <c r="X180" s="15"/>
      <c r="Y180" s="2"/>
      <c r="Z180" s="2"/>
      <c r="AA180" s="2"/>
      <c r="AB180" s="2"/>
      <c r="AC180" s="2"/>
    </row>
    <row r="181" spans="1:29" ht="22.5" customHeight="1" x14ac:dyDescent="0.2">
      <c r="P181" s="154"/>
      <c r="Q181" s="29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90" customHeight="1" x14ac:dyDescent="0.2">
      <c r="P182" s="154"/>
      <c r="Q182" s="29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83.75" customHeight="1" x14ac:dyDescent="0.2">
      <c r="P183" s="154"/>
      <c r="Q183" s="29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7.25" customHeight="1" x14ac:dyDescent="0.2">
      <c r="P184" s="154"/>
      <c r="Q184" s="29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1.75" customHeight="1" x14ac:dyDescent="0.2">
      <c r="P185" s="154"/>
      <c r="Q185" s="29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47.25" customHeight="1" x14ac:dyDescent="0.2">
      <c r="A186" s="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54"/>
      <c r="Q186" s="29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7.5" customHeight="1" x14ac:dyDescent="0.2">
      <c r="A187" s="7"/>
      <c r="B187" s="5"/>
      <c r="C187" s="5"/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54"/>
      <c r="Q187" s="29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7.25" customHeight="1" x14ac:dyDescent="0.2">
      <c r="A188" s="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54"/>
      <c r="Q188" s="29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x14ac:dyDescent="0.2">
      <c r="A189" s="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Q189" s="29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Q190" s="29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">
      <c r="Q191" s="29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</sheetData>
  <mergeCells count="170">
    <mergeCell ref="B154:C154"/>
    <mergeCell ref="B150:C150"/>
    <mergeCell ref="B75:C75"/>
    <mergeCell ref="B51:C51"/>
    <mergeCell ref="A151:C151"/>
    <mergeCell ref="B153:C153"/>
    <mergeCell ref="A152:P152"/>
    <mergeCell ref="A92:C92"/>
    <mergeCell ref="B83:C83"/>
    <mergeCell ref="A89:P89"/>
    <mergeCell ref="B90:C90"/>
    <mergeCell ref="A91:C91"/>
    <mergeCell ref="B139:C139"/>
    <mergeCell ref="B137:C137"/>
    <mergeCell ref="B123:C123"/>
    <mergeCell ref="B117:C117"/>
    <mergeCell ref="B116:C116"/>
    <mergeCell ref="B122:C122"/>
    <mergeCell ref="B149:C149"/>
    <mergeCell ref="B61:C61"/>
    <mergeCell ref="B130:C130"/>
    <mergeCell ref="B76:C76"/>
    <mergeCell ref="B67:C67"/>
    <mergeCell ref="B68:C68"/>
    <mergeCell ref="B38:C38"/>
    <mergeCell ref="B44:C44"/>
    <mergeCell ref="B30:C30"/>
    <mergeCell ref="A41:C41"/>
    <mergeCell ref="B43:C43"/>
    <mergeCell ref="A42:P42"/>
    <mergeCell ref="B34:C34"/>
    <mergeCell ref="B35:C35"/>
    <mergeCell ref="B66:C66"/>
    <mergeCell ref="B63:C63"/>
    <mergeCell ref="B64:C64"/>
    <mergeCell ref="B58:C58"/>
    <mergeCell ref="B62:C62"/>
    <mergeCell ref="B65:C65"/>
    <mergeCell ref="B60:C60"/>
    <mergeCell ref="B59:C59"/>
    <mergeCell ref="A57:C57"/>
    <mergeCell ref="A53:P53"/>
    <mergeCell ref="A48:C48"/>
    <mergeCell ref="A52:C52"/>
    <mergeCell ref="A49:C49"/>
    <mergeCell ref="B148:C148"/>
    <mergeCell ref="B132:C132"/>
    <mergeCell ref="B142:C142"/>
    <mergeCell ref="B141:C141"/>
    <mergeCell ref="B147:C147"/>
    <mergeCell ref="B136:C136"/>
    <mergeCell ref="B133:C133"/>
    <mergeCell ref="B134:C134"/>
    <mergeCell ref="B143:C143"/>
    <mergeCell ref="B144:C144"/>
    <mergeCell ref="B145:C145"/>
    <mergeCell ref="B146:C146"/>
    <mergeCell ref="B140:C140"/>
    <mergeCell ref="A173:C173"/>
    <mergeCell ref="B167:C167"/>
    <mergeCell ref="B170:C170"/>
    <mergeCell ref="A169:P169"/>
    <mergeCell ref="A168:C168"/>
    <mergeCell ref="A164:C164"/>
    <mergeCell ref="B155:C155"/>
    <mergeCell ref="A159:C159"/>
    <mergeCell ref="B166:C166"/>
    <mergeCell ref="B163:C163"/>
    <mergeCell ref="B161:C161"/>
    <mergeCell ref="A160:O160"/>
    <mergeCell ref="B162:C162"/>
    <mergeCell ref="B171:C171"/>
    <mergeCell ref="B156:C156"/>
    <mergeCell ref="B157:C157"/>
    <mergeCell ref="B158:C158"/>
    <mergeCell ref="A165:O165"/>
    <mergeCell ref="B172:C172"/>
    <mergeCell ref="P79:P80"/>
    <mergeCell ref="B55:C55"/>
    <mergeCell ref="B82:C82"/>
    <mergeCell ref="A70:P70"/>
    <mergeCell ref="B45:C45"/>
    <mergeCell ref="A80:C80"/>
    <mergeCell ref="A69:C69"/>
    <mergeCell ref="A74:P74"/>
    <mergeCell ref="A99:C99"/>
    <mergeCell ref="A50:P50"/>
    <mergeCell ref="B71:C71"/>
    <mergeCell ref="B72:C72"/>
    <mergeCell ref="A85:C85"/>
    <mergeCell ref="B79:C79"/>
    <mergeCell ref="A73:C73"/>
    <mergeCell ref="B84:C84"/>
    <mergeCell ref="B87:C87"/>
    <mergeCell ref="A88:C88"/>
    <mergeCell ref="A56:C56"/>
    <mergeCell ref="B54:C54"/>
    <mergeCell ref="A77:C77"/>
    <mergeCell ref="A81:P81"/>
    <mergeCell ref="A78:P78"/>
    <mergeCell ref="B47:C47"/>
    <mergeCell ref="A93:P93"/>
    <mergeCell ref="A86:P86"/>
    <mergeCell ref="O6:O8"/>
    <mergeCell ref="B12:C12"/>
    <mergeCell ref="B13:C13"/>
    <mergeCell ref="Q6:Q8"/>
    <mergeCell ref="B19:C19"/>
    <mergeCell ref="B21:C21"/>
    <mergeCell ref="B20:C20"/>
    <mergeCell ref="B26:C26"/>
    <mergeCell ref="A17:C17"/>
    <mergeCell ref="A6:A8"/>
    <mergeCell ref="E6:I6"/>
    <mergeCell ref="A23:P23"/>
    <mergeCell ref="K7:N7"/>
    <mergeCell ref="B15:C15"/>
    <mergeCell ref="B31:C31"/>
    <mergeCell ref="B37:C37"/>
    <mergeCell ref="B46:C46"/>
    <mergeCell ref="B39:C39"/>
    <mergeCell ref="B40:C40"/>
    <mergeCell ref="B25:C25"/>
    <mergeCell ref="B27:C27"/>
    <mergeCell ref="B6:B8"/>
    <mergeCell ref="A3:P3"/>
    <mergeCell ref="B33:C33"/>
    <mergeCell ref="A11:C11"/>
    <mergeCell ref="B36:C36"/>
    <mergeCell ref="E7:E8"/>
    <mergeCell ref="B16:C16"/>
    <mergeCell ref="C6:C8"/>
    <mergeCell ref="B14:C14"/>
    <mergeCell ref="F7:I7"/>
    <mergeCell ref="A22:C22"/>
    <mergeCell ref="A4:P4"/>
    <mergeCell ref="P6:P8"/>
    <mergeCell ref="D6:D8"/>
    <mergeCell ref="B24:C24"/>
    <mergeCell ref="A10:C10"/>
    <mergeCell ref="J7:J8"/>
    <mergeCell ref="B5:L5"/>
    <mergeCell ref="J6:N6"/>
    <mergeCell ref="A18:P18"/>
    <mergeCell ref="B28:C28"/>
    <mergeCell ref="B29:C29"/>
    <mergeCell ref="B32:C32"/>
    <mergeCell ref="B94:B95"/>
    <mergeCell ref="B97:B98"/>
    <mergeCell ref="A102:C102"/>
    <mergeCell ref="B118:C118"/>
    <mergeCell ref="B119:C119"/>
    <mergeCell ref="B120:C120"/>
    <mergeCell ref="B135:C135"/>
    <mergeCell ref="B138:C138"/>
    <mergeCell ref="B115:C115"/>
    <mergeCell ref="A112:C112"/>
    <mergeCell ref="B125:C125"/>
    <mergeCell ref="B129:C129"/>
    <mergeCell ref="B126:C126"/>
    <mergeCell ref="A113:C113"/>
    <mergeCell ref="B131:C131"/>
    <mergeCell ref="B127:C127"/>
    <mergeCell ref="B128:C128"/>
    <mergeCell ref="A103:P103"/>
    <mergeCell ref="A110:A111"/>
    <mergeCell ref="B110:B111"/>
    <mergeCell ref="B114:C114"/>
    <mergeCell ref="B124:C124"/>
    <mergeCell ref="B121:C121"/>
  </mergeCells>
  <phoneticPr fontId="26" type="noConversion"/>
  <pageMargins left="0.25" right="0.25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на 01.04.2020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2020-04-15T13:36:48Z</dcterms:modified>
</cp:coreProperties>
</file>